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<sst xmlns="http://schemas.openxmlformats.org/spreadsheetml/2006/main" count="161" uniqueCount="135">
  <si>
    <t>附件1</t>
  </si>
  <si>
    <t>2023年义务教育阶段公用经费转移支付资金安排表</t>
  </si>
  <si>
    <t>单位：万元</t>
  </si>
  <si>
    <t>市、县（区）名称</t>
  </si>
  <si>
    <t>闽政[2016]16号省级补助比例</t>
  </si>
  <si>
    <t>原中央苏区县提高补助水平后省级补助比例（2011）</t>
  </si>
  <si>
    <t>小学在校学生数</t>
  </si>
  <si>
    <t>初中在校学生数</t>
  </si>
  <si>
    <t>城乡义务教育生均公用经费</t>
  </si>
  <si>
    <t>小学不足100人按100人核定公用经费</t>
  </si>
  <si>
    <t>小学100-199人按200人核定公用经费</t>
  </si>
  <si>
    <t>初中不足300人按300人核定公用经费</t>
  </si>
  <si>
    <t>公办学校寄宿生公用经费</t>
  </si>
  <si>
    <t>总计</t>
  </si>
  <si>
    <t>省级以上承担</t>
  </si>
  <si>
    <t>市县承担</t>
  </si>
  <si>
    <t>闽财教指〔2022〕116号已提前下达</t>
  </si>
  <si>
    <t>本次下达资金</t>
  </si>
  <si>
    <t>小计</t>
  </si>
  <si>
    <t>小学标准</t>
  </si>
  <si>
    <t>初中标准</t>
  </si>
  <si>
    <t>合计</t>
  </si>
  <si>
    <t>省级</t>
  </si>
  <si>
    <t>其中：原中央苏区县提高补助新增资金</t>
  </si>
  <si>
    <t>市县</t>
  </si>
  <si>
    <t>学校(教学点）数（个）</t>
  </si>
  <si>
    <t>在校学生数（人）</t>
  </si>
  <si>
    <t>不足100人小学按100人计算应有的在校生数（人）</t>
  </si>
  <si>
    <t>100人以下学校按100人计算增加在校生数（人）</t>
  </si>
  <si>
    <t>学校数（个）</t>
  </si>
  <si>
    <t>100-199人小学按200人计算应有的在校生数（人）</t>
  </si>
  <si>
    <t>100-199人学校按200人计算增加在校生数（人）</t>
  </si>
  <si>
    <t>不足300人初中按300人计算应有的在校生数（人）</t>
  </si>
  <si>
    <t>300人以下学校按300人计算增加在校生数（人）</t>
  </si>
  <si>
    <t>公办寄宿制学校寄宿生</t>
  </si>
  <si>
    <t>其中：中央资金</t>
  </si>
  <si>
    <t>中央资金</t>
  </si>
  <si>
    <t>追减省级
资金</t>
  </si>
  <si>
    <t>全省合计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</si>
  <si>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</si>
  <si>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</si>
  <si>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</si>
  <si>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</si>
  <si>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</si>
  <si>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</si>
  <si>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</si>
  <si>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</si>
  <si>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</si>
  <si>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</si>
  <si>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</si>
  <si>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</si>
  <si>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</si>
  <si>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</si>
  <si>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</si>
  <si>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</si>
  <si>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</si>
  <si>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</si>
  <si>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</si>
  <si>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</si>
  <si>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</t>
  </si>
  <si>
    <t>北岸管委会</t>
  </si>
  <si>
    <t>仙游县</t>
  </si>
  <si>
    <t>三明市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</si>
  <si>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</si>
  <si>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</si>
  <si>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</si>
  <si>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</si>
  <si>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</si>
  <si>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</si>
  <si>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</si>
  <si>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</si>
  <si>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</si>
  <si>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</si>
  <si>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</si>
  <si>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</si>
  <si>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</si>
  <si>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</si>
  <si>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</si>
  <si>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</si>
  <si>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</si>
  <si>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</si>
  <si>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</si>
  <si>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</si>
  <si>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</si>
  <si>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</si>
  <si>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</si>
  <si>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</si>
  <si>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</si>
  <si>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</si>
  <si>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龙文区</t>
  </si>
  <si>
    <t>云霄县</t>
  </si>
  <si>
    <t>漳浦县</t>
  </si>
  <si>
    <t>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</si>
  <si>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</si>
  <si>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</si>
  <si>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</si>
  <si>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</si>
  <si>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</si>
  <si>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</si>
  <si>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</si>
  <si>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漳州高新技术产业开发区</t>
  </si>
  <si>
    <t>常山开发区</t>
  </si>
  <si>
    <t>招商局经济技术开发区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</si>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</sst>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  <numFmt numFmtId="180" formatCode="0_ "/>
    <numFmt numFmtId="181" formatCode="0.00_);[Red]\(0.00\)"/>
    <numFmt numFmtId="182" formatCode="0.00_ "/>
    <numFmt numFmtId="183" formatCode="0.00_ ;[Red]\-0.00\ "/>
    <numFmt numFmtId="184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1"/>
      <name val="仿宋"/>
      <family val="0"/>
    </font>
    <font>
      <sz val="11"/>
      <name val="CESI黑体-GB13000"/>
      <family val="0"/>
    </font>
    <font>
      <b/>
      <sz val="11"/>
      <name val="仿宋"/>
      <family val="0"/>
    </font>
    <font>
      <sz val="12"/>
      <name val="黑体"/>
      <family val="0"/>
    </font>
    <font>
      <sz val="10"/>
      <name val="黑体"/>
      <family val="0"/>
    </font>
    <font>
      <sz val="12"/>
      <name val="仿宋"/>
      <family val="0"/>
    </font>
    <font>
      <sz val="12"/>
      <color indexed="10"/>
      <name val="仿宋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0"/>
    </font>
    <font>
      <sz val="12"/>
      <name val="Times New Roman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Helv"/>
      <family val="0"/>
    </font>
    <font>
      <u val="single"/>
      <sz val="12"/>
      <color indexed="12"/>
      <name val="宋体"/>
      <family val="0"/>
    </font>
    <font>
      <sz val="8"/>
      <name val="Arial"/>
      <family val="0"/>
    </font>
    <font>
      <b/>
      <i/>
      <sz val="16"/>
      <name val="Helv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b/>
      <sz val="10"/>
      <name val="MS Sans Serif"/>
      <family val="0"/>
    </font>
    <font>
      <b/>
      <sz val="11"/>
      <color indexed="63"/>
      <name val="宋体"/>
      <family val="0"/>
    </font>
    <font>
      <sz val="12"/>
      <name val="바탕체"/>
      <family val="0"/>
    </font>
    <font>
      <sz val="11"/>
      <color indexed="62"/>
      <name val="宋体"/>
      <family val="0"/>
    </font>
    <font>
      <sz val="10"/>
      <color rgb="FFFF0000"/>
      <name val="宋体"/>
      <family val="0"/>
    </font>
    <font>
      <sz val="12"/>
      <color rgb="FFFF0000"/>
      <name val="仿宋"/>
      <family val="0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25" fillId="0" borderId="0">
      <alignment/>
      <protection/>
    </xf>
    <xf numFmtId="17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43" fontId="29" fillId="0" borderId="0" applyFont="0" applyFill="0" applyBorder="0" applyAlignment="0" applyProtection="0"/>
    <xf numFmtId="0" fontId="0" fillId="0" borderId="0">
      <alignment/>
      <protection/>
    </xf>
    <xf numFmtId="38" fontId="34" fillId="4" borderId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32" fillId="0" borderId="0">
      <alignment/>
      <protection/>
    </xf>
    <xf numFmtId="0" fontId="22" fillId="7" borderId="0" applyNumberFormat="0" applyBorder="0" applyAlignment="0" applyProtection="0"/>
    <xf numFmtId="0" fontId="1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30" fillId="0" borderId="1" applyNumberFormat="0" applyFill="0" applyAlignment="0" applyProtection="0"/>
    <xf numFmtId="0" fontId="36" fillId="12" borderId="2" applyNumberFormat="0" applyAlignment="0" applyProtection="0"/>
    <xf numFmtId="0" fontId="21" fillId="0" borderId="0">
      <alignment/>
      <protection/>
    </xf>
    <xf numFmtId="0" fontId="16" fillId="13" borderId="0" applyNumberFormat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>
      <alignment/>
      <protection/>
    </xf>
    <xf numFmtId="0" fontId="19" fillId="4" borderId="3" applyNumberFormat="0" applyAlignment="0" applyProtection="0"/>
    <xf numFmtId="0" fontId="17" fillId="14" borderId="0" applyNumberFormat="0" applyBorder="0" applyAlignment="0" applyProtection="0"/>
    <xf numFmtId="0" fontId="27" fillId="15" borderId="0" applyNumberFormat="0" applyBorder="0" applyAlignment="0" applyProtection="0"/>
    <xf numFmtId="44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7" fillId="15" borderId="0" applyNumberFormat="0" applyBorder="0" applyAlignment="0" applyProtection="0"/>
    <xf numFmtId="10" fontId="34" fillId="17" borderId="5" applyBorder="0" applyAlignment="0" applyProtection="0"/>
    <xf numFmtId="0" fontId="39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6" fillId="13" borderId="0" applyNumberFormat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0" fontId="17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0" fontId="17" fillId="10" borderId="0" applyNumberFormat="0" applyBorder="0" applyAlignment="0" applyProtection="0"/>
    <xf numFmtId="0" fontId="29" fillId="0" borderId="0">
      <alignment/>
      <protection/>
    </xf>
    <xf numFmtId="0" fontId="23" fillId="0" borderId="8" applyNumberFormat="0" applyFill="0" applyAlignment="0" applyProtection="0"/>
    <xf numFmtId="0" fontId="41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4" borderId="10" applyNumberFormat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35" fillId="0" borderId="0">
      <alignment/>
      <protection/>
    </xf>
    <xf numFmtId="178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9" fillId="0" borderId="0">
      <alignment/>
      <protection/>
    </xf>
    <xf numFmtId="0" fontId="17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>
      <alignment/>
      <protection/>
    </xf>
    <xf numFmtId="10" fontId="25" fillId="0" borderId="0" applyFont="0" applyFill="0" applyBorder="0" applyAlignment="0" applyProtection="0"/>
    <xf numFmtId="0" fontId="24" fillId="0" borderId="0">
      <alignment/>
      <protection locked="0"/>
    </xf>
    <xf numFmtId="41" fontId="29" fillId="0" borderId="0" applyFont="0" applyFill="0" applyBorder="0" applyAlignment="0" applyProtection="0"/>
    <xf numFmtId="38" fontId="2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4" fillId="0" borderId="0">
      <alignment/>
      <protection/>
    </xf>
    <xf numFmtId="0" fontId="45" fillId="22" borderId="3" applyNumberFormat="0" applyAlignment="0" applyProtection="0"/>
    <xf numFmtId="0" fontId="16" fillId="24" borderId="0" applyNumberFormat="0" applyBorder="0" applyAlignment="0" applyProtection="0"/>
    <xf numFmtId="0" fontId="20" fillId="0" borderId="0" applyFont="0" applyFill="0" applyBorder="0" applyAlignment="0" applyProtection="0"/>
    <xf numFmtId="0" fontId="16" fillId="24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80" fontId="9" fillId="0" borderId="5" xfId="34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180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0" fontId="9" fillId="0" borderId="5" xfId="0" applyNumberFormat="1" applyFont="1" applyFill="1" applyBorder="1" applyAlignment="1">
      <alignment horizontal="center" vertical="center" wrapText="1"/>
    </xf>
    <xf numFmtId="181" fontId="9" fillId="0" borderId="5" xfId="0" applyNumberFormat="1" applyFont="1" applyFill="1" applyBorder="1" applyAlignment="1">
      <alignment horizontal="center" vertical="center" wrapText="1"/>
    </xf>
    <xf numFmtId="180" fontId="10" fillId="0" borderId="5" xfId="0" applyNumberFormat="1" applyFont="1" applyFill="1" applyBorder="1" applyAlignment="1">
      <alignment horizontal="center" vertical="center" wrapText="1"/>
    </xf>
    <xf numFmtId="181" fontId="10" fillId="0" borderId="5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"/>
    </xf>
    <xf numFmtId="180" fontId="10" fillId="0" borderId="5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wrapText="1"/>
    </xf>
    <xf numFmtId="182" fontId="9" fillId="0" borderId="5" xfId="0" applyNumberFormat="1" applyFont="1" applyFill="1" applyBorder="1" applyAlignment="1">
      <alignment horizontal="center" vertical="center" wrapText="1"/>
    </xf>
    <xf numFmtId="181" fontId="10" fillId="0" borderId="5" xfId="0" applyNumberFormat="1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" vertical="center" wrapText="1"/>
    </xf>
    <xf numFmtId="182" fontId="8" fillId="0" borderId="5" xfId="0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 applyProtection="1">
      <alignment horizontal="center" vertical="center" wrapText="1"/>
      <protection/>
    </xf>
    <xf numFmtId="182" fontId="10" fillId="0" borderId="5" xfId="0" applyNumberFormat="1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horizontal="center"/>
    </xf>
    <xf numFmtId="180" fontId="10" fillId="0" borderId="5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 vertical="center" wrapText="1"/>
    </xf>
    <xf numFmtId="180" fontId="10" fillId="0" borderId="5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182" fontId="8" fillId="0" borderId="5" xfId="0" applyNumberFormat="1" applyFont="1" applyFill="1" applyBorder="1" applyAlignment="1">
      <alignment horizontal="center"/>
    </xf>
    <xf numFmtId="184" fontId="9" fillId="0" borderId="5" xfId="0" applyNumberFormat="1" applyFont="1" applyFill="1" applyBorder="1" applyAlignment="1">
      <alignment horizontal="center" vertical="center" wrapText="1"/>
    </xf>
    <xf numFmtId="182" fontId="8" fillId="0" borderId="5" xfId="0" applyNumberFormat="1" applyFont="1" applyFill="1" applyBorder="1" applyAlignment="1">
      <alignment horizontal="center"/>
    </xf>
    <xf numFmtId="182" fontId="10" fillId="0" borderId="5" xfId="0" applyNumberFormat="1" applyFont="1" applyFill="1" applyBorder="1" applyAlignment="1">
      <alignment horizontal="center"/>
    </xf>
    <xf numFmtId="182" fontId="9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1" fontId="9" fillId="0" borderId="5" xfId="0" applyNumberFormat="1" applyFont="1" applyFill="1" applyBorder="1" applyAlignment="1">
      <alignment horizontal="center" vertical="center" wrapText="1"/>
    </xf>
    <xf numFmtId="182" fontId="9" fillId="0" borderId="5" xfId="0" applyNumberFormat="1" applyFont="1" applyFill="1" applyBorder="1" applyAlignment="1">
      <alignment horizontal="center" vertical="center" wrapText="1"/>
    </xf>
    <xf numFmtId="180" fontId="9" fillId="0" borderId="5" xfId="0" applyNumberFormat="1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82" fontId="8" fillId="0" borderId="0" xfId="0" applyNumberFormat="1" applyFont="1" applyFill="1" applyBorder="1" applyAlignment="1">
      <alignment horizontal="center" vertical="center" wrapText="1"/>
    </xf>
    <xf numFmtId="183" fontId="9" fillId="0" borderId="5" xfId="0" applyNumberFormat="1" applyFont="1" applyFill="1" applyBorder="1" applyAlignment="1">
      <alignment horizontal="center" vertical="center" wrapText="1"/>
    </xf>
    <xf numFmtId="183" fontId="9" fillId="0" borderId="5" xfId="0" applyNumberFormat="1" applyFont="1" applyFill="1" applyBorder="1" applyAlignment="1">
      <alignment horizontal="center" vertical="center" wrapText="1"/>
    </xf>
    <xf numFmtId="183" fontId="10" fillId="0" borderId="5" xfId="0" applyNumberFormat="1" applyFont="1" applyFill="1" applyBorder="1" applyAlignment="1">
      <alignment horizontal="center"/>
    </xf>
    <xf numFmtId="183" fontId="8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182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183" fontId="10" fillId="0" borderId="5" xfId="0" applyNumberFormat="1" applyFont="1" applyFill="1" applyBorder="1" applyAlignment="1">
      <alignment horizontal="center"/>
    </xf>
    <xf numFmtId="182" fontId="10" fillId="0" borderId="5" xfId="0" applyNumberFormat="1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183" fontId="10" fillId="0" borderId="5" xfId="0" applyNumberFormat="1" applyFont="1" applyFill="1" applyBorder="1" applyAlignment="1">
      <alignment horizontal="center" vertical="center"/>
    </xf>
    <xf numFmtId="181" fontId="10" fillId="0" borderId="5" xfId="0" applyNumberFormat="1" applyFont="1" applyFill="1" applyBorder="1" applyAlignment="1">
      <alignment horizontal="center" vertical="center"/>
    </xf>
    <xf numFmtId="184" fontId="1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82" fontId="15" fillId="0" borderId="5" xfId="0" applyNumberFormat="1" applyFont="1" applyFill="1" applyBorder="1" applyAlignment="1">
      <alignment horizontal="center"/>
    </xf>
  </cellXfs>
  <cellStyles count="82">
    <cellStyle name="Normal" xfId="0"/>
    <cellStyle name="常规 19" xfId="15"/>
    <cellStyle name="??" xfId="16"/>
    <cellStyle name="霓付_97MBO" xfId="17"/>
    <cellStyle name="千分位_ 白土" xfId="18"/>
    <cellStyle name="强调文字颜色 3" xfId="19"/>
    <cellStyle name="40% - 强调文字颜色 2" xfId="20"/>
    <cellStyle name="60% - 强调文字颜色 2" xfId="21"/>
    <cellStyle name="千位_laroux" xfId="22"/>
    <cellStyle name="常规 2" xfId="23"/>
    <cellStyle name="Grey" xfId="24"/>
    <cellStyle name="40% - 强调文字颜色 1" xfId="25"/>
    <cellStyle name="强调文字颜色 2" xfId="26"/>
    <cellStyle name="_Book1" xfId="27"/>
    <cellStyle name="适中" xfId="28"/>
    <cellStyle name="强调文字颜色 1" xfId="29"/>
    <cellStyle name="标题 4" xfId="30"/>
    <cellStyle name="好" xfId="31"/>
    <cellStyle name="标题" xfId="32"/>
    <cellStyle name="60% - 强调文字颜色 3" xfId="33"/>
    <cellStyle name="常规 3" xfId="34"/>
    <cellStyle name="60% - 强调文字颜色 1" xfId="35"/>
    <cellStyle name="链接单元格" xfId="36"/>
    <cellStyle name="检查单元格" xfId="37"/>
    <cellStyle name="_Book1_1" xfId="38"/>
    <cellStyle name="强调文字颜色 4" xfId="39"/>
    <cellStyle name="Followed Hyperlink" xfId="40"/>
    <cellStyle name="Comma [0]" xfId="41"/>
    <cellStyle name="__builtInF1Style15" xfId="42"/>
    <cellStyle name="计算" xfId="43"/>
    <cellStyle name="20% - 强调文字颜色 4" xfId="44"/>
    <cellStyle name="差" xfId="45"/>
    <cellStyle name="Currency" xfId="46"/>
    <cellStyle name="20% - 强调文字颜色 3" xfId="47"/>
    <cellStyle name="60% - 强调文字颜色 6" xfId="48"/>
    <cellStyle name="Hyperlink" xfId="49"/>
    <cellStyle name="标题 1" xfId="50"/>
    <cellStyle name="20% - 强调文字颜色 2" xfId="51"/>
    <cellStyle name="Input [yellow]" xfId="52"/>
    <cellStyle name="警告文本" xfId="53"/>
    <cellStyle name="注释" xfId="54"/>
    <cellStyle name="60% - 强调文字颜色 4" xfId="55"/>
    <cellStyle name="标题 2" xfId="56"/>
    <cellStyle name="Comma" xfId="57"/>
    <cellStyle name="20% - 强调文字颜色 1" xfId="58"/>
    <cellStyle name="Percent" xfId="59"/>
    <cellStyle name="_ET_STYLE_NoName_00_" xfId="60"/>
    <cellStyle name="40% - 强调文字颜色 3" xfId="61"/>
    <cellStyle name="Normal_0105第二套审计报表定稿" xfId="62"/>
    <cellStyle name="汇总" xfId="63"/>
    <cellStyle name="钎霖_laroux" xfId="64"/>
    <cellStyle name="样式 1" xfId="65"/>
    <cellStyle name="解释性文本" xfId="66"/>
    <cellStyle name="标题 3" xfId="67"/>
    <cellStyle name="输出" xfId="68"/>
    <cellStyle name="40% - 强调文字颜色 4" xfId="69"/>
    <cellStyle name="20% - 强调文字颜色 5" xfId="70"/>
    <cellStyle name="ColLevel_1" xfId="71"/>
    <cellStyle name="Currency [0]" xfId="72"/>
    <cellStyle name="40% - 强调文字颜色 5" xfId="73"/>
    <cellStyle name="强调文字颜色 6" xfId="74"/>
    <cellStyle name="20% - 强调文字颜色 6" xfId="75"/>
    <cellStyle name="Normal - Style1" xfId="76"/>
    <cellStyle name="烹拳_97MBO" xfId="77"/>
    <cellStyle name="千位[0]_laroux" xfId="78"/>
    <cellStyle name="普通_ 白土" xfId="79"/>
    <cellStyle name="40% - 强调文字颜色 6" xfId="80"/>
    <cellStyle name="RowLevel_1" xfId="81"/>
    <cellStyle name="0,0&#13;&#10;NA&#13;&#10;" xfId="82"/>
    <cellStyle name="Percent [2]" xfId="83"/>
    <cellStyle name="襞" xfId="84"/>
    <cellStyle name="千分位[0]_ 白土" xfId="85"/>
    <cellStyle name="콤마 [0]_BOILER-CO1" xfId="86"/>
    <cellStyle name="烹拳 [0]_97MBO" xfId="87"/>
    <cellStyle name="콤마_BOILER-CO1" xfId="88"/>
    <cellStyle name="표준_0N-HANDLING " xfId="89"/>
    <cellStyle name="输入" xfId="90"/>
    <cellStyle name="60% - 强调文字颜色 5" xfId="91"/>
    <cellStyle name="통화_BOILER-CO1" xfId="92"/>
    <cellStyle name="强调文字颜色 5" xfId="93"/>
    <cellStyle name="霓付 [0]_97MBO" xfId="94"/>
    <cellStyle name="통화 [0]_BOILER-CO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1"/>
  <sheetViews>
    <sheetView tabSelected="1" zoomScaleSheetLayoutView="100" workbookViewId="0" topLeftCell="A1">
      <pane xSplit="1" ySplit="6" topLeftCell="B7" activePane="bottomRight" state="frozen"/>
      <selection pane="bottomRight" activeCell="X16" sqref="X16"/>
    </sheetView>
  </sheetViews>
  <sheetFormatPr defaultColWidth="9.00390625" defaultRowHeight="14.25"/>
  <cols>
    <col min="1" max="1" width="16.50390625" style="5" customWidth="1"/>
    <col min="2" max="2" width="4.00390625" style="11" hidden="1" customWidth="1"/>
    <col min="3" max="3" width="8.125" style="11" hidden="1" customWidth="1"/>
    <col min="4" max="4" width="12.00390625" style="12" hidden="1" customWidth="1"/>
    <col min="5" max="5" width="12.875" style="12" hidden="1" customWidth="1"/>
    <col min="6" max="6" width="5.125" style="13" hidden="1" customWidth="1"/>
    <col min="7" max="7" width="5.25390625" style="13" hidden="1" customWidth="1"/>
    <col min="8" max="8" width="10.625" style="14" hidden="1" customWidth="1"/>
    <col min="9" max="9" width="9.375" style="14" customWidth="1"/>
    <col min="10" max="10" width="9.00390625" style="15" customWidth="1"/>
    <col min="11" max="11" width="10.50390625" style="16" customWidth="1"/>
    <col min="12" max="12" width="10.25390625" style="17" hidden="1" customWidth="1"/>
    <col min="13" max="13" width="10.00390625" style="17" hidden="1" customWidth="1"/>
    <col min="14" max="14" width="8.75390625" style="17" hidden="1" customWidth="1"/>
    <col min="15" max="15" width="9.00390625" style="17" hidden="1" customWidth="1"/>
    <col min="16" max="16" width="9.625" style="14" hidden="1" customWidth="1"/>
    <col min="17" max="17" width="9.75390625" style="14" customWidth="1"/>
    <col min="18" max="18" width="8.50390625" style="14" customWidth="1"/>
    <col min="19" max="20" width="8.625" style="13" hidden="1" customWidth="1"/>
    <col min="21" max="21" width="9.875" style="13" hidden="1" customWidth="1"/>
    <col min="22" max="22" width="8.625" style="13" hidden="1" customWidth="1"/>
    <col min="23" max="23" width="8.75390625" style="16" hidden="1" customWidth="1"/>
    <col min="24" max="24" width="8.125" style="16" customWidth="1"/>
    <col min="25" max="25" width="7.75390625" style="16" customWidth="1"/>
    <col min="26" max="26" width="5.375" style="17" hidden="1" customWidth="1"/>
    <col min="27" max="27" width="7.875" style="17" hidden="1" customWidth="1"/>
    <col min="28" max="28" width="9.625" style="17" hidden="1" customWidth="1"/>
    <col min="29" max="29" width="8.125" style="17" hidden="1" customWidth="1"/>
    <col min="30" max="30" width="8.625" style="16" hidden="1" customWidth="1"/>
    <col min="31" max="31" width="8.875" style="16" customWidth="1"/>
    <col min="32" max="32" width="8.625" style="16" customWidth="1"/>
    <col min="33" max="33" width="9.00390625" style="17" hidden="1" customWidth="1"/>
    <col min="34" max="34" width="8.75390625" style="16" hidden="1" customWidth="1"/>
    <col min="35" max="35" width="9.375" style="16" customWidth="1"/>
    <col min="36" max="36" width="9.00390625" style="16" customWidth="1"/>
    <col min="37" max="37" width="10.875" style="14" hidden="1" customWidth="1"/>
    <col min="38" max="38" width="11.50390625" style="14" customWidth="1"/>
    <col min="39" max="39" width="10.875" style="14" hidden="1" customWidth="1"/>
    <col min="40" max="40" width="10.00390625" style="17" customWidth="1"/>
    <col min="41" max="41" width="9.50390625" style="17" customWidth="1"/>
    <col min="42" max="42" width="11.25390625" style="18" customWidth="1"/>
    <col min="43" max="43" width="10.875" style="16" customWidth="1"/>
    <col min="44" max="44" width="11.375" style="19" customWidth="1"/>
    <col min="45" max="227" width="9.00390625" style="7" customWidth="1"/>
    <col min="228" max="16384" width="9.00390625" style="7" customWidth="1"/>
  </cols>
  <sheetData>
    <row r="1" spans="1:44" s="1" customFormat="1" ht="18">
      <c r="A1" s="20" t="s">
        <v>0</v>
      </c>
      <c r="B1" s="21"/>
      <c r="C1" s="21"/>
      <c r="D1" s="22"/>
      <c r="E1" s="22"/>
      <c r="F1" s="35"/>
      <c r="G1" s="35"/>
      <c r="H1" s="36"/>
      <c r="I1" s="36"/>
      <c r="J1" s="44"/>
      <c r="K1" s="45"/>
      <c r="L1" s="46"/>
      <c r="M1" s="46"/>
      <c r="N1" s="46"/>
      <c r="O1" s="46"/>
      <c r="P1" s="36"/>
      <c r="Q1" s="36"/>
      <c r="R1" s="36"/>
      <c r="S1" s="35"/>
      <c r="T1" s="35"/>
      <c r="U1" s="35"/>
      <c r="V1" s="35"/>
      <c r="W1" s="45"/>
      <c r="X1" s="45"/>
      <c r="Y1" s="45"/>
      <c r="Z1" s="46"/>
      <c r="AA1" s="46"/>
      <c r="AB1" s="46"/>
      <c r="AC1" s="46"/>
      <c r="AD1" s="45"/>
      <c r="AE1" s="45"/>
      <c r="AF1" s="45"/>
      <c r="AG1" s="46"/>
      <c r="AH1" s="45"/>
      <c r="AI1" s="45"/>
      <c r="AJ1" s="45"/>
      <c r="AK1" s="69">
        <f>AK3-AK6</f>
        <v>24162.22000000009</v>
      </c>
      <c r="AL1" s="69"/>
      <c r="AM1" s="36"/>
      <c r="AN1" s="70"/>
      <c r="AO1" s="70"/>
      <c r="AP1" s="79"/>
      <c r="AQ1" s="45"/>
      <c r="AR1" s="80"/>
    </row>
    <row r="2" spans="1:44" s="2" customFormat="1" ht="2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3" customFormat="1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7"/>
      <c r="M3" s="47"/>
      <c r="N3" s="24"/>
      <c r="O3" s="24"/>
      <c r="P3" s="24"/>
      <c r="Q3" s="24"/>
      <c r="R3" s="24"/>
      <c r="S3" s="47"/>
      <c r="T3" s="47"/>
      <c r="U3" s="47"/>
      <c r="V3" s="47"/>
      <c r="W3" s="57"/>
      <c r="X3" s="57"/>
      <c r="Y3" s="57"/>
      <c r="Z3" s="47"/>
      <c r="AA3" s="47"/>
      <c r="AB3" s="24"/>
      <c r="AC3" s="24"/>
      <c r="AD3" s="57"/>
      <c r="AE3" s="57"/>
      <c r="AF3" s="57"/>
      <c r="AG3" s="47"/>
      <c r="AH3" s="24"/>
      <c r="AI3" s="24"/>
      <c r="AJ3" s="24"/>
      <c r="AK3" s="71">
        <v>425539.50000000006</v>
      </c>
      <c r="AL3" s="72"/>
      <c r="AM3" s="73"/>
      <c r="AN3" s="47"/>
      <c r="AO3" s="47"/>
      <c r="AQ3" s="81"/>
      <c r="AR3" s="82" t="s">
        <v>2</v>
      </c>
    </row>
    <row r="4" spans="1:44" s="4" customFormat="1" ht="42.75" customHeight="1">
      <c r="A4" s="25" t="s">
        <v>3</v>
      </c>
      <c r="B4" s="25" t="s">
        <v>4</v>
      </c>
      <c r="C4" s="25" t="s">
        <v>5</v>
      </c>
      <c r="D4" s="26" t="s">
        <v>6</v>
      </c>
      <c r="E4" s="26" t="s">
        <v>7</v>
      </c>
      <c r="F4" s="25" t="s">
        <v>8</v>
      </c>
      <c r="G4" s="25"/>
      <c r="H4" s="25"/>
      <c r="I4" s="25"/>
      <c r="J4" s="25"/>
      <c r="K4" s="25"/>
      <c r="L4" s="37" t="s">
        <v>9</v>
      </c>
      <c r="M4" s="37"/>
      <c r="N4" s="38"/>
      <c r="O4" s="38"/>
      <c r="P4" s="38"/>
      <c r="Q4" s="38"/>
      <c r="R4" s="38"/>
      <c r="S4" s="37" t="s">
        <v>10</v>
      </c>
      <c r="T4" s="37"/>
      <c r="U4" s="37"/>
      <c r="V4" s="37"/>
      <c r="W4" s="48"/>
      <c r="X4" s="48"/>
      <c r="Y4" s="48"/>
      <c r="Z4" s="37" t="s">
        <v>11</v>
      </c>
      <c r="AA4" s="37"/>
      <c r="AB4" s="38"/>
      <c r="AC4" s="38"/>
      <c r="AD4" s="48"/>
      <c r="AE4" s="48"/>
      <c r="AF4" s="48"/>
      <c r="AG4" s="37" t="s">
        <v>12</v>
      </c>
      <c r="AH4" s="38"/>
      <c r="AI4" s="38"/>
      <c r="AJ4" s="38"/>
      <c r="AK4" s="74" t="s">
        <v>13</v>
      </c>
      <c r="AL4" s="38" t="s">
        <v>14</v>
      </c>
      <c r="AM4" s="75" t="s">
        <v>15</v>
      </c>
      <c r="AN4" s="76" t="s">
        <v>16</v>
      </c>
      <c r="AO4" s="76"/>
      <c r="AP4" s="83" t="s">
        <v>17</v>
      </c>
      <c r="AQ4" s="83"/>
      <c r="AR4" s="75"/>
    </row>
    <row r="5" spans="1:44" s="5" customFormat="1" ht="84.75" customHeight="1">
      <c r="A5" s="25"/>
      <c r="B5" s="25"/>
      <c r="C5" s="25"/>
      <c r="D5" s="26" t="s">
        <v>18</v>
      </c>
      <c r="E5" s="26" t="s">
        <v>18</v>
      </c>
      <c r="F5" s="37" t="s">
        <v>19</v>
      </c>
      <c r="G5" s="37" t="s">
        <v>20</v>
      </c>
      <c r="H5" s="38" t="s">
        <v>21</v>
      </c>
      <c r="I5" s="38" t="s">
        <v>22</v>
      </c>
      <c r="J5" s="38" t="s">
        <v>23</v>
      </c>
      <c r="K5" s="48" t="s">
        <v>24</v>
      </c>
      <c r="L5" s="37" t="s">
        <v>25</v>
      </c>
      <c r="M5" s="53" t="s">
        <v>26</v>
      </c>
      <c r="N5" s="37" t="s">
        <v>27</v>
      </c>
      <c r="O5" s="37" t="s">
        <v>28</v>
      </c>
      <c r="P5" s="38" t="s">
        <v>21</v>
      </c>
      <c r="Q5" s="38" t="s">
        <v>22</v>
      </c>
      <c r="R5" s="38" t="s">
        <v>24</v>
      </c>
      <c r="S5" s="37" t="s">
        <v>29</v>
      </c>
      <c r="T5" s="53" t="s">
        <v>26</v>
      </c>
      <c r="U5" s="37" t="s">
        <v>30</v>
      </c>
      <c r="V5" s="37" t="s">
        <v>31</v>
      </c>
      <c r="W5" s="48" t="s">
        <v>21</v>
      </c>
      <c r="X5" s="48" t="s">
        <v>22</v>
      </c>
      <c r="Y5" s="48" t="s">
        <v>24</v>
      </c>
      <c r="Z5" s="37" t="s">
        <v>29</v>
      </c>
      <c r="AA5" s="53" t="s">
        <v>26</v>
      </c>
      <c r="AB5" s="61" t="s">
        <v>32</v>
      </c>
      <c r="AC5" s="61" t="s">
        <v>33</v>
      </c>
      <c r="AD5" s="48" t="s">
        <v>21</v>
      </c>
      <c r="AE5" s="48" t="s">
        <v>22</v>
      </c>
      <c r="AF5" s="48" t="s">
        <v>24</v>
      </c>
      <c r="AG5" s="26" t="s">
        <v>34</v>
      </c>
      <c r="AH5" s="64" t="s">
        <v>21</v>
      </c>
      <c r="AI5" s="64" t="s">
        <v>22</v>
      </c>
      <c r="AJ5" s="48" t="s">
        <v>24</v>
      </c>
      <c r="AK5" s="74"/>
      <c r="AL5" s="38"/>
      <c r="AM5" s="75"/>
      <c r="AN5" s="37" t="s">
        <v>18</v>
      </c>
      <c r="AO5" s="37" t="s">
        <v>35</v>
      </c>
      <c r="AP5" s="84" t="s">
        <v>18</v>
      </c>
      <c r="AQ5" s="48" t="s">
        <v>36</v>
      </c>
      <c r="AR5" s="48" t="s">
        <v>37</v>
      </c>
    </row>
    <row r="6" spans="1:44" s="6" customFormat="1" ht="12.75" customHeight="1">
      <c r="A6" s="27" t="s">
        <v>38</v>
      </c>
      <c r="B6" s="28"/>
      <c r="C6" s="28"/>
      <c r="D6" s="29">
        <f aca="true" t="shared" si="0" ref="D6:AR6">D7+D22+D31+D44+D58+D76+D88+D97+D109</f>
        <v>3194125</v>
      </c>
      <c r="E6" s="29">
        <f t="shared" si="0"/>
        <v>1414174</v>
      </c>
      <c r="F6" s="29"/>
      <c r="G6" s="29"/>
      <c r="H6" s="29">
        <f t="shared" si="0"/>
        <v>373906.15</v>
      </c>
      <c r="I6" s="29">
        <f t="shared" si="0"/>
        <v>215483.67000000004</v>
      </c>
      <c r="J6" s="29">
        <f t="shared" si="0"/>
        <v>4622.710000000001</v>
      </c>
      <c r="K6" s="29">
        <f t="shared" si="0"/>
        <v>158422.47999999998</v>
      </c>
      <c r="L6" s="29">
        <f t="shared" si="0"/>
        <v>1569</v>
      </c>
      <c r="M6" s="29">
        <f t="shared" si="0"/>
        <v>56859</v>
      </c>
      <c r="N6" s="29">
        <f t="shared" si="0"/>
        <v>156900</v>
      </c>
      <c r="O6" s="29">
        <f t="shared" si="0"/>
        <v>100041</v>
      </c>
      <c r="P6" s="29">
        <f t="shared" si="0"/>
        <v>7503.289999999999</v>
      </c>
      <c r="Q6" s="29">
        <f t="shared" si="0"/>
        <v>5778</v>
      </c>
      <c r="R6" s="29">
        <f t="shared" si="0"/>
        <v>1725.2899999999995</v>
      </c>
      <c r="S6" s="29">
        <f t="shared" si="0"/>
        <v>1125</v>
      </c>
      <c r="T6" s="29">
        <f t="shared" si="0"/>
        <v>159480</v>
      </c>
      <c r="U6" s="29">
        <f t="shared" si="0"/>
        <v>224600</v>
      </c>
      <c r="V6" s="58">
        <f t="shared" si="0"/>
        <v>65493</v>
      </c>
      <c r="W6" s="29">
        <f t="shared" si="0"/>
        <v>4912.15</v>
      </c>
      <c r="X6" s="29">
        <f t="shared" si="0"/>
        <v>3153.46</v>
      </c>
      <c r="Y6" s="29">
        <f t="shared" si="0"/>
        <v>1758.69</v>
      </c>
      <c r="Z6" s="29">
        <f t="shared" si="0"/>
        <v>438</v>
      </c>
      <c r="AA6" s="29">
        <f t="shared" si="0"/>
        <v>72629</v>
      </c>
      <c r="AB6" s="29">
        <f t="shared" si="0"/>
        <v>131400</v>
      </c>
      <c r="AC6" s="29">
        <f t="shared" si="0"/>
        <v>58771</v>
      </c>
      <c r="AD6" s="29">
        <f t="shared" si="0"/>
        <v>5583.41</v>
      </c>
      <c r="AE6" s="29">
        <f t="shared" si="0"/>
        <v>4301.780000000001</v>
      </c>
      <c r="AF6" s="29">
        <f t="shared" si="0"/>
        <v>1281.63</v>
      </c>
      <c r="AG6" s="29">
        <f t="shared" si="0"/>
        <v>236807</v>
      </c>
      <c r="AH6" s="29">
        <f t="shared" si="0"/>
        <v>9472.28</v>
      </c>
      <c r="AI6" s="29">
        <f t="shared" si="0"/>
        <v>6241.88</v>
      </c>
      <c r="AJ6" s="29">
        <f t="shared" si="0"/>
        <v>3230.3999999999996</v>
      </c>
      <c r="AK6" s="29">
        <f t="shared" si="0"/>
        <v>401377.27999999997</v>
      </c>
      <c r="AL6" s="29">
        <f t="shared" si="0"/>
        <v>234958.79000000004</v>
      </c>
      <c r="AM6" s="29">
        <f t="shared" si="0"/>
        <v>166418.49000000002</v>
      </c>
      <c r="AN6" s="58">
        <f t="shared" si="0"/>
        <v>216839</v>
      </c>
      <c r="AO6" s="58">
        <f t="shared" si="0"/>
        <v>179539</v>
      </c>
      <c r="AP6" s="85">
        <f t="shared" si="0"/>
        <v>18119.79</v>
      </c>
      <c r="AQ6" s="85">
        <f t="shared" si="0"/>
        <v>21777</v>
      </c>
      <c r="AR6" s="63">
        <f t="shared" si="0"/>
        <v>-3657.2099999999996</v>
      </c>
    </row>
    <row r="7" spans="1:44" s="6" customFormat="1" ht="12.75" customHeight="1">
      <c r="A7" s="27" t="s">
        <v>39</v>
      </c>
      <c r="B7" s="28"/>
      <c r="C7" s="28"/>
      <c r="D7" s="28">
        <f aca="true" t="shared" si="1" ref="D7:AR7">SUM(D8:D21)</f>
        <v>618861</v>
      </c>
      <c r="E7" s="28">
        <f t="shared" si="1"/>
        <v>271567</v>
      </c>
      <c r="F7" s="39"/>
      <c r="G7" s="39"/>
      <c r="H7" s="40">
        <f t="shared" si="1"/>
        <v>72213.47000000002</v>
      </c>
      <c r="I7" s="29">
        <f t="shared" si="1"/>
        <v>26471.96</v>
      </c>
      <c r="J7" s="49">
        <f t="shared" si="1"/>
        <v>0</v>
      </c>
      <c r="K7" s="29">
        <f t="shared" si="1"/>
        <v>45741.51</v>
      </c>
      <c r="L7" s="29">
        <f t="shared" si="1"/>
        <v>221</v>
      </c>
      <c r="M7" s="29">
        <f t="shared" si="1"/>
        <v>10510</v>
      </c>
      <c r="N7" s="29">
        <f t="shared" si="1"/>
        <v>22100</v>
      </c>
      <c r="O7" s="29">
        <f t="shared" si="1"/>
        <v>11590</v>
      </c>
      <c r="P7" s="29">
        <f t="shared" si="1"/>
        <v>869.29</v>
      </c>
      <c r="Q7" s="29">
        <f t="shared" si="1"/>
        <v>434.81</v>
      </c>
      <c r="R7" s="29">
        <f t="shared" si="1"/>
        <v>434.47999999999996</v>
      </c>
      <c r="S7" s="29">
        <f t="shared" si="1"/>
        <v>201</v>
      </c>
      <c r="T7" s="29">
        <f t="shared" si="1"/>
        <v>27951</v>
      </c>
      <c r="U7" s="29">
        <f t="shared" si="1"/>
        <v>40200</v>
      </c>
      <c r="V7" s="58">
        <f t="shared" si="1"/>
        <v>12249</v>
      </c>
      <c r="W7" s="29">
        <f t="shared" si="1"/>
        <v>918.7</v>
      </c>
      <c r="X7" s="29">
        <f t="shared" si="1"/>
        <v>420.58</v>
      </c>
      <c r="Y7" s="29">
        <f t="shared" si="1"/>
        <v>498.12</v>
      </c>
      <c r="Z7" s="29">
        <f t="shared" si="1"/>
        <v>72</v>
      </c>
      <c r="AA7" s="29">
        <f t="shared" si="1"/>
        <v>11627</v>
      </c>
      <c r="AB7" s="29">
        <f t="shared" si="1"/>
        <v>21600</v>
      </c>
      <c r="AC7" s="29">
        <f t="shared" si="1"/>
        <v>9973</v>
      </c>
      <c r="AD7" s="29">
        <f t="shared" si="1"/>
        <v>947.47</v>
      </c>
      <c r="AE7" s="29">
        <f t="shared" si="1"/>
        <v>537.12</v>
      </c>
      <c r="AF7" s="29">
        <f t="shared" si="1"/>
        <v>410.3500000000001</v>
      </c>
      <c r="AG7" s="29">
        <f t="shared" si="1"/>
        <v>17261</v>
      </c>
      <c r="AH7" s="29">
        <f t="shared" si="1"/>
        <v>690.4399999999999</v>
      </c>
      <c r="AI7" s="29">
        <f t="shared" si="1"/>
        <v>334.59</v>
      </c>
      <c r="AJ7" s="29">
        <f t="shared" si="1"/>
        <v>355.84999999999997</v>
      </c>
      <c r="AK7" s="63">
        <f t="shared" si="1"/>
        <v>75639.36999999998</v>
      </c>
      <c r="AL7" s="63">
        <f t="shared" si="1"/>
        <v>28199.060000000005</v>
      </c>
      <c r="AM7" s="63">
        <f t="shared" si="1"/>
        <v>47440.310000000005</v>
      </c>
      <c r="AN7" s="58">
        <f t="shared" si="1"/>
        <v>25885</v>
      </c>
      <c r="AO7" s="58">
        <f t="shared" si="1"/>
        <v>21433</v>
      </c>
      <c r="AP7" s="85">
        <f t="shared" si="1"/>
        <v>2314.0600000000004</v>
      </c>
      <c r="AQ7" s="85">
        <f t="shared" si="1"/>
        <v>2780.2100000000005</v>
      </c>
      <c r="AR7" s="63">
        <f t="shared" si="1"/>
        <v>-466.15000000000003</v>
      </c>
    </row>
    <row r="8" spans="1:44" s="7" customFormat="1" ht="12.75" customHeight="1">
      <c r="A8" s="30" t="s">
        <v>40</v>
      </c>
      <c r="B8" s="31">
        <v>0.2</v>
      </c>
      <c r="C8" s="31">
        <v>0.2</v>
      </c>
      <c r="D8" s="32">
        <v>26030</v>
      </c>
      <c r="E8" s="32">
        <v>59008</v>
      </c>
      <c r="F8" s="41">
        <v>750</v>
      </c>
      <c r="G8" s="41">
        <v>950</v>
      </c>
      <c r="H8" s="42">
        <f aca="true" t="shared" si="2" ref="H8:H21">ROUND((D8*F8+E8*G8)/10000,2)</f>
        <v>7558.01</v>
      </c>
      <c r="I8" s="42">
        <f aca="true" t="shared" si="3" ref="I8:I21">ROUND((350*D8+550*E8)*B8/10000+400*(D8+E8)*C8/10000,2)</f>
        <v>1511.6</v>
      </c>
      <c r="J8" s="50"/>
      <c r="K8" s="51">
        <f aca="true" t="shared" si="4" ref="K8:K21">H8-I8</f>
        <v>6046.41</v>
      </c>
      <c r="L8" s="52"/>
      <c r="M8" s="52"/>
      <c r="N8" s="52"/>
      <c r="O8" s="52"/>
      <c r="P8" s="42"/>
      <c r="Q8" s="42"/>
      <c r="R8" s="55"/>
      <c r="S8" s="52"/>
      <c r="T8" s="52"/>
      <c r="U8" s="59"/>
      <c r="V8" s="59"/>
      <c r="W8" s="60"/>
      <c r="X8" s="60"/>
      <c r="Y8" s="62"/>
      <c r="Z8" s="52"/>
      <c r="AA8" s="52"/>
      <c r="AB8" s="52"/>
      <c r="AC8" s="52"/>
      <c r="AD8" s="60"/>
      <c r="AE8" s="60"/>
      <c r="AF8" s="62"/>
      <c r="AG8" s="30"/>
      <c r="AH8" s="62"/>
      <c r="AI8" s="62"/>
      <c r="AJ8" s="62"/>
      <c r="AK8" s="77">
        <f aca="true" t="shared" si="5" ref="AK8:AK21">H8+P8+AH8+W8+AD8</f>
        <v>7558.01</v>
      </c>
      <c r="AL8" s="55">
        <f aca="true" t="shared" si="6" ref="AL8:AL21">Q8+AI8+I8+X8+AE8</f>
        <v>1511.6</v>
      </c>
      <c r="AM8" s="77">
        <f aca="true" t="shared" si="7" ref="AM8:AM21">K8+R8+AJ8+Y8+AF8</f>
        <v>6046.41</v>
      </c>
      <c r="AN8" s="78">
        <v>1372</v>
      </c>
      <c r="AO8" s="78">
        <v>1136</v>
      </c>
      <c r="AP8" s="86">
        <f aca="true" t="shared" si="8" ref="AP8:AP21">AL8-AN8</f>
        <v>139.5999999999999</v>
      </c>
      <c r="AQ8" s="87">
        <v>167.7199999999999</v>
      </c>
      <c r="AR8" s="88">
        <v>-28.12</v>
      </c>
    </row>
    <row r="9" spans="1:44" s="7" customFormat="1" ht="12.75" customHeight="1">
      <c r="A9" s="30" t="s">
        <v>41</v>
      </c>
      <c r="B9" s="31">
        <v>0.2</v>
      </c>
      <c r="C9" s="31">
        <v>0.2</v>
      </c>
      <c r="D9" s="32">
        <v>61138</v>
      </c>
      <c r="E9" s="32">
        <v>4380</v>
      </c>
      <c r="F9" s="41">
        <v>750</v>
      </c>
      <c r="G9" s="41">
        <v>950</v>
      </c>
      <c r="H9" s="42">
        <f t="shared" si="2"/>
        <v>5001.45</v>
      </c>
      <c r="I9" s="42">
        <f t="shared" si="3"/>
        <v>1000.29</v>
      </c>
      <c r="J9" s="50"/>
      <c r="K9" s="51">
        <f t="shared" si="4"/>
        <v>4001.16</v>
      </c>
      <c r="L9" s="52"/>
      <c r="M9" s="52"/>
      <c r="N9" s="52"/>
      <c r="O9" s="52"/>
      <c r="P9" s="42"/>
      <c r="Q9" s="42"/>
      <c r="R9" s="55"/>
      <c r="S9" s="52"/>
      <c r="T9" s="52"/>
      <c r="U9" s="59"/>
      <c r="V9" s="59"/>
      <c r="W9" s="60"/>
      <c r="X9" s="60"/>
      <c r="Y9" s="62"/>
      <c r="Z9" s="52"/>
      <c r="AA9" s="52"/>
      <c r="AB9" s="52"/>
      <c r="AC9" s="52"/>
      <c r="AD9" s="60"/>
      <c r="AE9" s="60"/>
      <c r="AF9" s="62"/>
      <c r="AG9" s="65"/>
      <c r="AH9" s="62"/>
      <c r="AI9" s="62"/>
      <c r="AJ9" s="62"/>
      <c r="AK9" s="77">
        <f t="shared" si="5"/>
        <v>5001.45</v>
      </c>
      <c r="AL9" s="55">
        <f t="shared" si="6"/>
        <v>1000.29</v>
      </c>
      <c r="AM9" s="77">
        <f t="shared" si="7"/>
        <v>4001.16</v>
      </c>
      <c r="AN9" s="78">
        <v>876</v>
      </c>
      <c r="AO9" s="78">
        <v>725</v>
      </c>
      <c r="AP9" s="86">
        <f t="shared" si="8"/>
        <v>124.28999999999996</v>
      </c>
      <c r="AQ9" s="87">
        <v>149.32999999999996</v>
      </c>
      <c r="AR9" s="88">
        <v>-25.04</v>
      </c>
    </row>
    <row r="10" spans="1:44" s="7" customFormat="1" ht="12.75" customHeight="1">
      <c r="A10" s="30" t="s">
        <v>42</v>
      </c>
      <c r="B10" s="31">
        <v>0.2</v>
      </c>
      <c r="C10" s="31">
        <v>0.2</v>
      </c>
      <c r="D10" s="32">
        <v>25946</v>
      </c>
      <c r="E10" s="32">
        <v>6014</v>
      </c>
      <c r="F10" s="41">
        <v>750</v>
      </c>
      <c r="G10" s="41">
        <v>950</v>
      </c>
      <c r="H10" s="42">
        <f t="shared" si="2"/>
        <v>2517.28</v>
      </c>
      <c r="I10" s="42">
        <f t="shared" si="3"/>
        <v>503.46</v>
      </c>
      <c r="J10" s="50"/>
      <c r="K10" s="51">
        <f t="shared" si="4"/>
        <v>2013.8200000000002</v>
      </c>
      <c r="L10" s="52"/>
      <c r="M10" s="52"/>
      <c r="N10" s="52"/>
      <c r="O10" s="52"/>
      <c r="P10" s="42"/>
      <c r="Q10" s="42"/>
      <c r="R10" s="55"/>
      <c r="S10" s="52">
        <v>1</v>
      </c>
      <c r="T10" s="52">
        <v>196</v>
      </c>
      <c r="U10" s="59">
        <f aca="true" t="shared" si="9" ref="U10:U21">S10*200</f>
        <v>200</v>
      </c>
      <c r="V10" s="59">
        <f aca="true" t="shared" si="10" ref="V10:V21">U10-T10</f>
        <v>4</v>
      </c>
      <c r="W10" s="60">
        <f aca="true" t="shared" si="11" ref="W10:W21">ROUND(V10*750/10000,2)</f>
        <v>0.3</v>
      </c>
      <c r="X10" s="60">
        <f aca="true" t="shared" si="12" ref="X10:X21">ROUND(W10*C10,2)</f>
        <v>0.06</v>
      </c>
      <c r="Y10" s="62">
        <f aca="true" t="shared" si="13" ref="Y10:Y21">W10-X10</f>
        <v>0.24</v>
      </c>
      <c r="Z10" s="52"/>
      <c r="AA10" s="52"/>
      <c r="AB10" s="52"/>
      <c r="AC10" s="52"/>
      <c r="AD10" s="60"/>
      <c r="AE10" s="60"/>
      <c r="AF10" s="62"/>
      <c r="AG10" s="66"/>
      <c r="AH10" s="62"/>
      <c r="AI10" s="62"/>
      <c r="AJ10" s="62"/>
      <c r="AK10" s="77">
        <f t="shared" si="5"/>
        <v>2517.5800000000004</v>
      </c>
      <c r="AL10" s="55">
        <f t="shared" si="6"/>
        <v>503.52</v>
      </c>
      <c r="AM10" s="77">
        <f t="shared" si="7"/>
        <v>2014.0600000000002</v>
      </c>
      <c r="AN10" s="78">
        <v>463</v>
      </c>
      <c r="AO10" s="78">
        <v>383</v>
      </c>
      <c r="AP10" s="86">
        <f t="shared" si="8"/>
        <v>40.51999999999998</v>
      </c>
      <c r="AQ10" s="87">
        <v>48.67999999999998</v>
      </c>
      <c r="AR10" s="88">
        <v>-8.16</v>
      </c>
    </row>
    <row r="11" spans="1:44" s="7" customFormat="1" ht="12.75" customHeight="1">
      <c r="A11" s="30" t="s">
        <v>43</v>
      </c>
      <c r="B11" s="31">
        <v>0.2</v>
      </c>
      <c r="C11" s="31">
        <v>0.2</v>
      </c>
      <c r="D11" s="32">
        <v>80640</v>
      </c>
      <c r="E11" s="32">
        <v>18366</v>
      </c>
      <c r="F11" s="41">
        <v>750</v>
      </c>
      <c r="G11" s="41">
        <v>950</v>
      </c>
      <c r="H11" s="42">
        <f t="shared" si="2"/>
        <v>7792.77</v>
      </c>
      <c r="I11" s="42">
        <f t="shared" si="3"/>
        <v>1558.55</v>
      </c>
      <c r="J11" s="50"/>
      <c r="K11" s="51">
        <f t="shared" si="4"/>
        <v>6234.22</v>
      </c>
      <c r="L11" s="52">
        <v>2</v>
      </c>
      <c r="M11" s="52">
        <v>157</v>
      </c>
      <c r="N11" s="52">
        <f aca="true" t="shared" si="14" ref="N11:N20">L11*100</f>
        <v>200</v>
      </c>
      <c r="O11" s="52">
        <f aca="true" t="shared" si="15" ref="O11:O20">N11-M11</f>
        <v>43</v>
      </c>
      <c r="P11" s="42">
        <f aca="true" t="shared" si="16" ref="P11:P20">ROUND(O11*750/10000,2)</f>
        <v>3.23</v>
      </c>
      <c r="Q11" s="42">
        <f aca="true" t="shared" si="17" ref="Q11:Q20">ROUND(P11*C11,2)</f>
        <v>0.65</v>
      </c>
      <c r="R11" s="55">
        <f aca="true" t="shared" si="18" ref="R11:R20">P11-Q11</f>
        <v>2.58</v>
      </c>
      <c r="S11" s="52">
        <v>1</v>
      </c>
      <c r="T11" s="52">
        <v>123</v>
      </c>
      <c r="U11" s="59">
        <f t="shared" si="9"/>
        <v>200</v>
      </c>
      <c r="V11" s="59">
        <f t="shared" si="10"/>
        <v>77</v>
      </c>
      <c r="W11" s="60">
        <f t="shared" si="11"/>
        <v>5.78</v>
      </c>
      <c r="X11" s="60">
        <f t="shared" si="12"/>
        <v>1.16</v>
      </c>
      <c r="Y11" s="62">
        <f t="shared" si="13"/>
        <v>4.62</v>
      </c>
      <c r="Z11" s="52"/>
      <c r="AA11" s="52"/>
      <c r="AB11" s="52"/>
      <c r="AC11" s="52"/>
      <c r="AD11" s="60"/>
      <c r="AE11" s="60"/>
      <c r="AF11" s="62"/>
      <c r="AG11" s="66"/>
      <c r="AH11" s="62"/>
      <c r="AI11" s="62"/>
      <c r="AJ11" s="62"/>
      <c r="AK11" s="77">
        <f t="shared" si="5"/>
        <v>7801.78</v>
      </c>
      <c r="AL11" s="55">
        <f t="shared" si="6"/>
        <v>1560.3600000000001</v>
      </c>
      <c r="AM11" s="77">
        <f t="shared" si="7"/>
        <v>6241.42</v>
      </c>
      <c r="AN11" s="78">
        <v>1394</v>
      </c>
      <c r="AO11" s="78">
        <v>1155</v>
      </c>
      <c r="AP11" s="86">
        <f t="shared" si="8"/>
        <v>166.36000000000013</v>
      </c>
      <c r="AQ11" s="87">
        <v>199.87000000000012</v>
      </c>
      <c r="AR11" s="88">
        <v>-33.51</v>
      </c>
    </row>
    <row r="12" spans="1:44" s="7" customFormat="1" ht="12.75" customHeight="1">
      <c r="A12" s="30" t="s">
        <v>44</v>
      </c>
      <c r="B12" s="31">
        <v>0.2</v>
      </c>
      <c r="C12" s="31">
        <v>0.2</v>
      </c>
      <c r="D12" s="32">
        <v>16667</v>
      </c>
      <c r="E12" s="32">
        <v>7426</v>
      </c>
      <c r="F12" s="41">
        <v>750</v>
      </c>
      <c r="G12" s="41">
        <v>950</v>
      </c>
      <c r="H12" s="42">
        <f t="shared" si="2"/>
        <v>1955.5</v>
      </c>
      <c r="I12" s="42">
        <f t="shared" si="3"/>
        <v>391.1</v>
      </c>
      <c r="J12" s="50"/>
      <c r="K12" s="51">
        <f t="shared" si="4"/>
        <v>1564.4</v>
      </c>
      <c r="L12" s="52">
        <v>2</v>
      </c>
      <c r="M12" s="52">
        <v>117</v>
      </c>
      <c r="N12" s="52">
        <f t="shared" si="14"/>
        <v>200</v>
      </c>
      <c r="O12" s="52">
        <f t="shared" si="15"/>
        <v>83</v>
      </c>
      <c r="P12" s="42">
        <f t="shared" si="16"/>
        <v>6.23</v>
      </c>
      <c r="Q12" s="42">
        <f t="shared" si="17"/>
        <v>1.25</v>
      </c>
      <c r="R12" s="55">
        <f t="shared" si="18"/>
        <v>4.98</v>
      </c>
      <c r="S12" s="52">
        <v>5</v>
      </c>
      <c r="T12" s="52">
        <v>760</v>
      </c>
      <c r="U12" s="59">
        <f t="shared" si="9"/>
        <v>1000</v>
      </c>
      <c r="V12" s="59">
        <f t="shared" si="10"/>
        <v>240</v>
      </c>
      <c r="W12" s="60">
        <f t="shared" si="11"/>
        <v>18</v>
      </c>
      <c r="X12" s="60">
        <f t="shared" si="12"/>
        <v>3.6</v>
      </c>
      <c r="Y12" s="62">
        <f t="shared" si="13"/>
        <v>14.4</v>
      </c>
      <c r="Z12" s="52">
        <v>4</v>
      </c>
      <c r="AA12" s="52">
        <v>583</v>
      </c>
      <c r="AB12" s="52">
        <f aca="true" t="shared" si="19" ref="AB12:AB20">Z12*300</f>
        <v>1200</v>
      </c>
      <c r="AC12" s="52">
        <f aca="true" t="shared" si="20" ref="AC12:AC20">AB12-AA12</f>
        <v>617</v>
      </c>
      <c r="AD12" s="60">
        <f aca="true" t="shared" si="21" ref="AD12:AD20">ROUND(AC12*950/10000,2)</f>
        <v>58.62</v>
      </c>
      <c r="AE12" s="60">
        <f aca="true" t="shared" si="22" ref="AE12:AE20">ROUND(AD12*C12,2)</f>
        <v>11.72</v>
      </c>
      <c r="AF12" s="62">
        <f aca="true" t="shared" si="23" ref="AF12:AF20">AD12-AE12</f>
        <v>46.9</v>
      </c>
      <c r="AG12" s="66"/>
      <c r="AH12" s="62"/>
      <c r="AI12" s="62"/>
      <c r="AJ12" s="62"/>
      <c r="AK12" s="77">
        <f t="shared" si="5"/>
        <v>2038.35</v>
      </c>
      <c r="AL12" s="55">
        <f t="shared" si="6"/>
        <v>407.6700000000001</v>
      </c>
      <c r="AM12" s="77">
        <f t="shared" si="7"/>
        <v>1630.6800000000003</v>
      </c>
      <c r="AN12" s="78">
        <v>369</v>
      </c>
      <c r="AO12" s="78">
        <v>306</v>
      </c>
      <c r="AP12" s="86">
        <f t="shared" si="8"/>
        <v>38.67000000000007</v>
      </c>
      <c r="AQ12" s="87">
        <v>46.46000000000007</v>
      </c>
      <c r="AR12" s="88">
        <v>-7.79</v>
      </c>
    </row>
    <row r="13" spans="1:44" s="7" customFormat="1" ht="12.75" customHeight="1">
      <c r="A13" s="30" t="s">
        <v>45</v>
      </c>
      <c r="B13" s="31">
        <v>0.2</v>
      </c>
      <c r="C13" s="31">
        <v>0.2</v>
      </c>
      <c r="D13" s="32">
        <v>50819</v>
      </c>
      <c r="E13" s="32">
        <v>14770</v>
      </c>
      <c r="F13" s="41">
        <v>750</v>
      </c>
      <c r="G13" s="41">
        <v>950</v>
      </c>
      <c r="H13" s="42">
        <f t="shared" si="2"/>
        <v>5214.58</v>
      </c>
      <c r="I13" s="42">
        <f t="shared" si="3"/>
        <v>1042.92</v>
      </c>
      <c r="J13" s="50"/>
      <c r="K13" s="51">
        <f t="shared" si="4"/>
        <v>4171.66</v>
      </c>
      <c r="L13" s="52">
        <v>6</v>
      </c>
      <c r="M13" s="52">
        <v>194</v>
      </c>
      <c r="N13" s="52">
        <f t="shared" si="14"/>
        <v>600</v>
      </c>
      <c r="O13" s="52">
        <f t="shared" si="15"/>
        <v>406</v>
      </c>
      <c r="P13" s="42">
        <f t="shared" si="16"/>
        <v>30.45</v>
      </c>
      <c r="Q13" s="42">
        <f t="shared" si="17"/>
        <v>6.09</v>
      </c>
      <c r="R13" s="55">
        <f t="shared" si="18"/>
        <v>24.36</v>
      </c>
      <c r="S13" s="52">
        <v>4</v>
      </c>
      <c r="T13" s="52">
        <v>665</v>
      </c>
      <c r="U13" s="59">
        <f t="shared" si="9"/>
        <v>800</v>
      </c>
      <c r="V13" s="59">
        <f t="shared" si="10"/>
        <v>135</v>
      </c>
      <c r="W13" s="60">
        <f t="shared" si="11"/>
        <v>10.13</v>
      </c>
      <c r="X13" s="60">
        <f t="shared" si="12"/>
        <v>2.03</v>
      </c>
      <c r="Y13" s="62">
        <f t="shared" si="13"/>
        <v>8.100000000000001</v>
      </c>
      <c r="Z13" s="52">
        <v>4</v>
      </c>
      <c r="AA13" s="52">
        <v>805</v>
      </c>
      <c r="AB13" s="52">
        <f t="shared" si="19"/>
        <v>1200</v>
      </c>
      <c r="AC13" s="52">
        <f t="shared" si="20"/>
        <v>395</v>
      </c>
      <c r="AD13" s="60">
        <f t="shared" si="21"/>
        <v>37.53</v>
      </c>
      <c r="AE13" s="60">
        <f t="shared" si="22"/>
        <v>7.51</v>
      </c>
      <c r="AF13" s="62">
        <f t="shared" si="23"/>
        <v>30.020000000000003</v>
      </c>
      <c r="AG13" s="66">
        <v>1090</v>
      </c>
      <c r="AH13" s="62">
        <f aca="true" t="shared" si="24" ref="AH13:AH20">ROUND(AG13*400/10000,2)</f>
        <v>43.6</v>
      </c>
      <c r="AI13" s="62">
        <f aca="true" t="shared" si="25" ref="AI13:AI20">ROUND(AH13*B13,2)</f>
        <v>8.72</v>
      </c>
      <c r="AJ13" s="62">
        <f aca="true" t="shared" si="26" ref="AJ13:AJ20">AH13-AI13</f>
        <v>34.88</v>
      </c>
      <c r="AK13" s="77">
        <f t="shared" si="5"/>
        <v>5336.29</v>
      </c>
      <c r="AL13" s="55">
        <f t="shared" si="6"/>
        <v>1067.27</v>
      </c>
      <c r="AM13" s="77">
        <f t="shared" si="7"/>
        <v>4269.02</v>
      </c>
      <c r="AN13" s="78">
        <v>975</v>
      </c>
      <c r="AO13" s="78">
        <v>807</v>
      </c>
      <c r="AP13" s="86">
        <f t="shared" si="8"/>
        <v>92.26999999999998</v>
      </c>
      <c r="AQ13" s="87">
        <v>110.86999999999998</v>
      </c>
      <c r="AR13" s="88">
        <v>-18.6</v>
      </c>
    </row>
    <row r="14" spans="1:44" s="7" customFormat="1" ht="12.75" customHeight="1">
      <c r="A14" s="30" t="s">
        <v>46</v>
      </c>
      <c r="B14" s="31">
        <v>0.4</v>
      </c>
      <c r="C14" s="31">
        <v>0.4</v>
      </c>
      <c r="D14" s="32">
        <v>54063</v>
      </c>
      <c r="E14" s="32">
        <v>22135</v>
      </c>
      <c r="F14" s="41">
        <v>750</v>
      </c>
      <c r="G14" s="41">
        <v>950</v>
      </c>
      <c r="H14" s="42">
        <f t="shared" si="2"/>
        <v>6157.55</v>
      </c>
      <c r="I14" s="42">
        <f t="shared" si="3"/>
        <v>2463.02</v>
      </c>
      <c r="J14" s="50"/>
      <c r="K14" s="51">
        <f t="shared" si="4"/>
        <v>3694.53</v>
      </c>
      <c r="L14" s="52">
        <v>25</v>
      </c>
      <c r="M14" s="52">
        <v>861</v>
      </c>
      <c r="N14" s="52">
        <f t="shared" si="14"/>
        <v>2500</v>
      </c>
      <c r="O14" s="52">
        <f t="shared" si="15"/>
        <v>1639</v>
      </c>
      <c r="P14" s="42">
        <f t="shared" si="16"/>
        <v>122.93</v>
      </c>
      <c r="Q14" s="42">
        <f t="shared" si="17"/>
        <v>49.17</v>
      </c>
      <c r="R14" s="55">
        <f t="shared" si="18"/>
        <v>73.76</v>
      </c>
      <c r="S14" s="52">
        <v>10</v>
      </c>
      <c r="T14" s="52">
        <v>1284</v>
      </c>
      <c r="U14" s="59">
        <f t="shared" si="9"/>
        <v>2000</v>
      </c>
      <c r="V14" s="59">
        <f t="shared" si="10"/>
        <v>716</v>
      </c>
      <c r="W14" s="60">
        <f t="shared" si="11"/>
        <v>53.7</v>
      </c>
      <c r="X14" s="60">
        <f t="shared" si="12"/>
        <v>21.48</v>
      </c>
      <c r="Y14" s="62">
        <f t="shared" si="13"/>
        <v>32.22</v>
      </c>
      <c r="Z14" s="52">
        <v>5</v>
      </c>
      <c r="AA14" s="52">
        <v>659</v>
      </c>
      <c r="AB14" s="52">
        <f t="shared" si="19"/>
        <v>1500</v>
      </c>
      <c r="AC14" s="52">
        <f t="shared" si="20"/>
        <v>841</v>
      </c>
      <c r="AD14" s="60">
        <f t="shared" si="21"/>
        <v>79.9</v>
      </c>
      <c r="AE14" s="60">
        <f t="shared" si="22"/>
        <v>31.96</v>
      </c>
      <c r="AF14" s="62">
        <f t="shared" si="23"/>
        <v>47.940000000000005</v>
      </c>
      <c r="AG14" s="65">
        <v>1323</v>
      </c>
      <c r="AH14" s="62">
        <f t="shared" si="24"/>
        <v>52.92</v>
      </c>
      <c r="AI14" s="62">
        <f t="shared" si="25"/>
        <v>21.17</v>
      </c>
      <c r="AJ14" s="62">
        <f t="shared" si="26"/>
        <v>31.75</v>
      </c>
      <c r="AK14" s="77">
        <f t="shared" si="5"/>
        <v>6467</v>
      </c>
      <c r="AL14" s="55">
        <f t="shared" si="6"/>
        <v>2586.8</v>
      </c>
      <c r="AM14" s="77">
        <f t="shared" si="7"/>
        <v>3880.2000000000003</v>
      </c>
      <c r="AN14" s="78">
        <v>2352</v>
      </c>
      <c r="AO14" s="78">
        <v>1947</v>
      </c>
      <c r="AP14" s="86">
        <f t="shared" si="8"/>
        <v>234.80000000000018</v>
      </c>
      <c r="AQ14" s="87">
        <v>282.1000000000002</v>
      </c>
      <c r="AR14" s="88">
        <v>-47.3</v>
      </c>
    </row>
    <row r="15" spans="1:44" s="7" customFormat="1" ht="12.75" customHeight="1">
      <c r="A15" s="30" t="s">
        <v>47</v>
      </c>
      <c r="B15" s="31">
        <v>0.6</v>
      </c>
      <c r="C15" s="31">
        <v>0.6</v>
      </c>
      <c r="D15" s="32">
        <v>49942</v>
      </c>
      <c r="E15" s="32">
        <v>25168</v>
      </c>
      <c r="F15" s="41">
        <v>750</v>
      </c>
      <c r="G15" s="41">
        <v>950</v>
      </c>
      <c r="H15" s="42">
        <f t="shared" si="2"/>
        <v>6136.61</v>
      </c>
      <c r="I15" s="42">
        <f t="shared" si="3"/>
        <v>3681.97</v>
      </c>
      <c r="J15" s="50"/>
      <c r="K15" s="51">
        <f t="shared" si="4"/>
        <v>2454.64</v>
      </c>
      <c r="L15" s="52">
        <v>25</v>
      </c>
      <c r="M15" s="52">
        <v>1373</v>
      </c>
      <c r="N15" s="52">
        <f t="shared" si="14"/>
        <v>2500</v>
      </c>
      <c r="O15" s="52">
        <f t="shared" si="15"/>
        <v>1127</v>
      </c>
      <c r="P15" s="42">
        <f t="shared" si="16"/>
        <v>84.53</v>
      </c>
      <c r="Q15" s="42">
        <f t="shared" si="17"/>
        <v>50.72</v>
      </c>
      <c r="R15" s="55">
        <f t="shared" si="18"/>
        <v>33.81</v>
      </c>
      <c r="S15" s="52">
        <v>14</v>
      </c>
      <c r="T15" s="52">
        <v>2084</v>
      </c>
      <c r="U15" s="59">
        <f t="shared" si="9"/>
        <v>2800</v>
      </c>
      <c r="V15" s="59">
        <f t="shared" si="10"/>
        <v>716</v>
      </c>
      <c r="W15" s="60">
        <f t="shared" si="11"/>
        <v>53.7</v>
      </c>
      <c r="X15" s="60">
        <f t="shared" si="12"/>
        <v>32.22</v>
      </c>
      <c r="Y15" s="62">
        <f t="shared" si="13"/>
        <v>21.480000000000004</v>
      </c>
      <c r="Z15" s="52">
        <v>10</v>
      </c>
      <c r="AA15" s="52">
        <v>1765</v>
      </c>
      <c r="AB15" s="52">
        <f t="shared" si="19"/>
        <v>3000</v>
      </c>
      <c r="AC15" s="52">
        <f t="shared" si="20"/>
        <v>1235</v>
      </c>
      <c r="AD15" s="60">
        <f t="shared" si="21"/>
        <v>117.33</v>
      </c>
      <c r="AE15" s="60">
        <f t="shared" si="22"/>
        <v>70.4</v>
      </c>
      <c r="AF15" s="62">
        <f t="shared" si="23"/>
        <v>46.92999999999999</v>
      </c>
      <c r="AG15" s="65">
        <v>2423</v>
      </c>
      <c r="AH15" s="62">
        <f t="shared" si="24"/>
        <v>96.92</v>
      </c>
      <c r="AI15" s="62">
        <f t="shared" si="25"/>
        <v>58.15</v>
      </c>
      <c r="AJ15" s="62">
        <f t="shared" si="26"/>
        <v>38.77</v>
      </c>
      <c r="AK15" s="77">
        <f t="shared" si="5"/>
        <v>6489.089999999999</v>
      </c>
      <c r="AL15" s="55">
        <f t="shared" si="6"/>
        <v>3893.4599999999996</v>
      </c>
      <c r="AM15" s="77">
        <f t="shared" si="7"/>
        <v>2595.6299999999997</v>
      </c>
      <c r="AN15" s="78">
        <v>3639</v>
      </c>
      <c r="AO15" s="78">
        <v>3013</v>
      </c>
      <c r="AP15" s="86">
        <f t="shared" si="8"/>
        <v>254.45999999999958</v>
      </c>
      <c r="AQ15" s="87">
        <v>305.7199999999996</v>
      </c>
      <c r="AR15" s="88">
        <v>-51.26</v>
      </c>
    </row>
    <row r="16" spans="1:44" s="7" customFormat="1" ht="12.75" customHeight="1">
      <c r="A16" s="30" t="s">
        <v>48</v>
      </c>
      <c r="B16" s="31">
        <v>0.6</v>
      </c>
      <c r="C16" s="31">
        <v>0.6</v>
      </c>
      <c r="D16" s="32">
        <v>21624</v>
      </c>
      <c r="E16" s="32">
        <v>6631</v>
      </c>
      <c r="F16" s="41">
        <v>750</v>
      </c>
      <c r="G16" s="41">
        <v>950</v>
      </c>
      <c r="H16" s="42">
        <f t="shared" si="2"/>
        <v>2251.75</v>
      </c>
      <c r="I16" s="42">
        <f t="shared" si="3"/>
        <v>1351.05</v>
      </c>
      <c r="J16" s="50"/>
      <c r="K16" s="51">
        <f t="shared" si="4"/>
        <v>900.7</v>
      </c>
      <c r="L16" s="52">
        <v>9</v>
      </c>
      <c r="M16" s="52">
        <v>389</v>
      </c>
      <c r="N16" s="52">
        <f t="shared" si="14"/>
        <v>900</v>
      </c>
      <c r="O16" s="52">
        <f t="shared" si="15"/>
        <v>511</v>
      </c>
      <c r="P16" s="42">
        <f t="shared" si="16"/>
        <v>38.33</v>
      </c>
      <c r="Q16" s="42">
        <f t="shared" si="17"/>
        <v>23</v>
      </c>
      <c r="R16" s="55">
        <f t="shared" si="18"/>
        <v>15.329999999999998</v>
      </c>
      <c r="S16" s="52">
        <v>9</v>
      </c>
      <c r="T16" s="52">
        <v>1074</v>
      </c>
      <c r="U16" s="59">
        <f t="shared" si="9"/>
        <v>1800</v>
      </c>
      <c r="V16" s="59">
        <f t="shared" si="10"/>
        <v>726</v>
      </c>
      <c r="W16" s="60">
        <f t="shared" si="11"/>
        <v>54.45</v>
      </c>
      <c r="X16" s="60">
        <f t="shared" si="12"/>
        <v>32.67</v>
      </c>
      <c r="Y16" s="62">
        <f t="shared" si="13"/>
        <v>21.78</v>
      </c>
      <c r="Z16" s="52">
        <v>10</v>
      </c>
      <c r="AA16" s="52">
        <v>765</v>
      </c>
      <c r="AB16" s="52">
        <f t="shared" si="19"/>
        <v>3000</v>
      </c>
      <c r="AC16" s="52">
        <f t="shared" si="20"/>
        <v>2235</v>
      </c>
      <c r="AD16" s="60">
        <f t="shared" si="21"/>
        <v>212.33</v>
      </c>
      <c r="AE16" s="60">
        <f t="shared" si="22"/>
        <v>127.4</v>
      </c>
      <c r="AF16" s="62">
        <f t="shared" si="23"/>
        <v>84.93</v>
      </c>
      <c r="AG16" s="65">
        <v>472</v>
      </c>
      <c r="AH16" s="62">
        <f t="shared" si="24"/>
        <v>18.88</v>
      </c>
      <c r="AI16" s="62">
        <f t="shared" si="25"/>
        <v>11.33</v>
      </c>
      <c r="AJ16" s="62">
        <f t="shared" si="26"/>
        <v>7.549999999999999</v>
      </c>
      <c r="AK16" s="77">
        <f t="shared" si="5"/>
        <v>2575.74</v>
      </c>
      <c r="AL16" s="55">
        <f t="shared" si="6"/>
        <v>1545.45</v>
      </c>
      <c r="AM16" s="77">
        <f t="shared" si="7"/>
        <v>1030.29</v>
      </c>
      <c r="AN16" s="78">
        <v>1400</v>
      </c>
      <c r="AO16" s="78">
        <v>1160</v>
      </c>
      <c r="AP16" s="86">
        <f t="shared" si="8"/>
        <v>145.45000000000005</v>
      </c>
      <c r="AQ16" s="87">
        <v>174.75000000000006</v>
      </c>
      <c r="AR16" s="88">
        <v>-29.3</v>
      </c>
    </row>
    <row r="17" spans="1:44" s="7" customFormat="1" ht="12.75" customHeight="1">
      <c r="A17" s="30" t="s">
        <v>49</v>
      </c>
      <c r="B17" s="31">
        <v>0.8</v>
      </c>
      <c r="C17" s="31">
        <v>0.8</v>
      </c>
      <c r="D17" s="32">
        <v>19157</v>
      </c>
      <c r="E17" s="32">
        <v>9559</v>
      </c>
      <c r="F17" s="41">
        <v>750</v>
      </c>
      <c r="G17" s="41">
        <v>950</v>
      </c>
      <c r="H17" s="42">
        <f t="shared" si="2"/>
        <v>2344.88</v>
      </c>
      <c r="I17" s="42">
        <f t="shared" si="3"/>
        <v>1875.9</v>
      </c>
      <c r="J17" s="50"/>
      <c r="K17" s="51">
        <f t="shared" si="4"/>
        <v>468.98</v>
      </c>
      <c r="L17" s="52">
        <v>26</v>
      </c>
      <c r="M17" s="52">
        <v>1037</v>
      </c>
      <c r="N17" s="52">
        <f t="shared" si="14"/>
        <v>2600</v>
      </c>
      <c r="O17" s="52">
        <f t="shared" si="15"/>
        <v>1563</v>
      </c>
      <c r="P17" s="42">
        <f t="shared" si="16"/>
        <v>117.23</v>
      </c>
      <c r="Q17" s="42">
        <f t="shared" si="17"/>
        <v>93.78</v>
      </c>
      <c r="R17" s="55">
        <f t="shared" si="18"/>
        <v>23.450000000000003</v>
      </c>
      <c r="S17" s="52">
        <v>11</v>
      </c>
      <c r="T17" s="52">
        <v>1668</v>
      </c>
      <c r="U17" s="59">
        <f t="shared" si="9"/>
        <v>2200</v>
      </c>
      <c r="V17" s="59">
        <f t="shared" si="10"/>
        <v>532</v>
      </c>
      <c r="W17" s="60">
        <f t="shared" si="11"/>
        <v>39.9</v>
      </c>
      <c r="X17" s="60">
        <f t="shared" si="12"/>
        <v>31.92</v>
      </c>
      <c r="Y17" s="62">
        <f t="shared" si="13"/>
        <v>7.979999999999997</v>
      </c>
      <c r="Z17" s="52">
        <v>8</v>
      </c>
      <c r="AA17" s="52">
        <v>1404</v>
      </c>
      <c r="AB17" s="52">
        <f t="shared" si="19"/>
        <v>2400</v>
      </c>
      <c r="AC17" s="52">
        <f t="shared" si="20"/>
        <v>996</v>
      </c>
      <c r="AD17" s="60">
        <f t="shared" si="21"/>
        <v>94.62</v>
      </c>
      <c r="AE17" s="60">
        <f t="shared" si="22"/>
        <v>75.7</v>
      </c>
      <c r="AF17" s="62">
        <f t="shared" si="23"/>
        <v>18.92</v>
      </c>
      <c r="AG17" s="65">
        <v>1544</v>
      </c>
      <c r="AH17" s="62">
        <f t="shared" si="24"/>
        <v>61.76</v>
      </c>
      <c r="AI17" s="62">
        <f t="shared" si="25"/>
        <v>49.41</v>
      </c>
      <c r="AJ17" s="62">
        <f t="shared" si="26"/>
        <v>12.350000000000001</v>
      </c>
      <c r="AK17" s="77">
        <f t="shared" si="5"/>
        <v>2658.3900000000003</v>
      </c>
      <c r="AL17" s="55">
        <f t="shared" si="6"/>
        <v>2126.71</v>
      </c>
      <c r="AM17" s="77">
        <f t="shared" si="7"/>
        <v>531.68</v>
      </c>
      <c r="AN17" s="78">
        <v>1993</v>
      </c>
      <c r="AO17" s="78">
        <v>1650</v>
      </c>
      <c r="AP17" s="86">
        <f t="shared" si="8"/>
        <v>133.71000000000004</v>
      </c>
      <c r="AQ17" s="87">
        <v>160.64000000000004</v>
      </c>
      <c r="AR17" s="88">
        <v>-26.93</v>
      </c>
    </row>
    <row r="18" spans="1:44" s="7" customFormat="1" ht="12.75" customHeight="1">
      <c r="A18" s="30" t="s">
        <v>50</v>
      </c>
      <c r="B18" s="31">
        <v>0.8</v>
      </c>
      <c r="C18" s="31">
        <v>0.8</v>
      </c>
      <c r="D18" s="32">
        <v>20100</v>
      </c>
      <c r="E18" s="32">
        <v>9891</v>
      </c>
      <c r="F18" s="41">
        <v>750</v>
      </c>
      <c r="G18" s="41">
        <v>950</v>
      </c>
      <c r="H18" s="42">
        <f t="shared" si="2"/>
        <v>2447.15</v>
      </c>
      <c r="I18" s="42">
        <f t="shared" si="3"/>
        <v>1957.72</v>
      </c>
      <c r="J18" s="50"/>
      <c r="K18" s="51">
        <f t="shared" si="4"/>
        <v>489.43000000000006</v>
      </c>
      <c r="L18" s="52">
        <v>11</v>
      </c>
      <c r="M18" s="52">
        <v>313</v>
      </c>
      <c r="N18" s="52">
        <f t="shared" si="14"/>
        <v>1100</v>
      </c>
      <c r="O18" s="52">
        <f t="shared" si="15"/>
        <v>787</v>
      </c>
      <c r="P18" s="42">
        <f t="shared" si="16"/>
        <v>59.03</v>
      </c>
      <c r="Q18" s="42">
        <f t="shared" si="17"/>
        <v>47.22</v>
      </c>
      <c r="R18" s="55">
        <f t="shared" si="18"/>
        <v>11.810000000000002</v>
      </c>
      <c r="S18" s="52">
        <v>9</v>
      </c>
      <c r="T18" s="52">
        <v>1055</v>
      </c>
      <c r="U18" s="59">
        <f t="shared" si="9"/>
        <v>1800</v>
      </c>
      <c r="V18" s="59">
        <f t="shared" si="10"/>
        <v>745</v>
      </c>
      <c r="W18" s="60">
        <f t="shared" si="11"/>
        <v>55.88</v>
      </c>
      <c r="X18" s="60">
        <f t="shared" si="12"/>
        <v>44.7</v>
      </c>
      <c r="Y18" s="62">
        <f t="shared" si="13"/>
        <v>11.18</v>
      </c>
      <c r="Z18" s="52">
        <v>13</v>
      </c>
      <c r="AA18" s="52">
        <v>1964</v>
      </c>
      <c r="AB18" s="52">
        <f t="shared" si="19"/>
        <v>3900</v>
      </c>
      <c r="AC18" s="52">
        <f t="shared" si="20"/>
        <v>1936</v>
      </c>
      <c r="AD18" s="60">
        <f t="shared" si="21"/>
        <v>183.92</v>
      </c>
      <c r="AE18" s="60">
        <f t="shared" si="22"/>
        <v>147.14</v>
      </c>
      <c r="AF18" s="62">
        <f t="shared" si="23"/>
        <v>36.78</v>
      </c>
      <c r="AG18" s="65">
        <v>1204</v>
      </c>
      <c r="AH18" s="62">
        <f t="shared" si="24"/>
        <v>48.16</v>
      </c>
      <c r="AI18" s="62">
        <f t="shared" si="25"/>
        <v>38.53</v>
      </c>
      <c r="AJ18" s="62">
        <f t="shared" si="26"/>
        <v>9.629999999999995</v>
      </c>
      <c r="AK18" s="77">
        <f t="shared" si="5"/>
        <v>2794.1400000000003</v>
      </c>
      <c r="AL18" s="55">
        <f t="shared" si="6"/>
        <v>2235.31</v>
      </c>
      <c r="AM18" s="77">
        <f t="shared" si="7"/>
        <v>558.83</v>
      </c>
      <c r="AN18" s="78">
        <v>2092</v>
      </c>
      <c r="AO18" s="78">
        <v>1732</v>
      </c>
      <c r="AP18" s="86">
        <f t="shared" si="8"/>
        <v>143.30999999999995</v>
      </c>
      <c r="AQ18" s="87">
        <v>172.17999999999995</v>
      </c>
      <c r="AR18" s="88">
        <v>-28.87</v>
      </c>
    </row>
    <row r="19" spans="1:44" s="7" customFormat="1" ht="12.75" customHeight="1">
      <c r="A19" s="30" t="s">
        <v>51</v>
      </c>
      <c r="B19" s="31">
        <v>0.4</v>
      </c>
      <c r="C19" s="31">
        <v>0.4</v>
      </c>
      <c r="D19" s="32">
        <v>121918</v>
      </c>
      <c r="E19" s="32">
        <v>57561</v>
      </c>
      <c r="F19" s="41">
        <v>750</v>
      </c>
      <c r="G19" s="41">
        <v>950</v>
      </c>
      <c r="H19" s="42">
        <f t="shared" si="2"/>
        <v>14612.15</v>
      </c>
      <c r="I19" s="42">
        <f t="shared" si="3"/>
        <v>5844.86</v>
      </c>
      <c r="J19" s="50"/>
      <c r="K19" s="51">
        <f t="shared" si="4"/>
        <v>8767.29</v>
      </c>
      <c r="L19" s="52">
        <v>99</v>
      </c>
      <c r="M19" s="52">
        <v>5363</v>
      </c>
      <c r="N19" s="52">
        <f t="shared" si="14"/>
        <v>9900</v>
      </c>
      <c r="O19" s="52">
        <f t="shared" si="15"/>
        <v>4537</v>
      </c>
      <c r="P19" s="42">
        <f t="shared" si="16"/>
        <v>340.28</v>
      </c>
      <c r="Q19" s="42">
        <f t="shared" si="17"/>
        <v>136.11</v>
      </c>
      <c r="R19" s="55">
        <f t="shared" si="18"/>
        <v>204.16999999999996</v>
      </c>
      <c r="S19" s="52">
        <v>118</v>
      </c>
      <c r="T19" s="52">
        <v>16173</v>
      </c>
      <c r="U19" s="59">
        <f t="shared" si="9"/>
        <v>23600</v>
      </c>
      <c r="V19" s="59">
        <f t="shared" si="10"/>
        <v>7427</v>
      </c>
      <c r="W19" s="60">
        <f t="shared" si="11"/>
        <v>557.03</v>
      </c>
      <c r="X19" s="60">
        <f t="shared" si="12"/>
        <v>222.81</v>
      </c>
      <c r="Y19" s="62">
        <f t="shared" si="13"/>
        <v>334.21999999999997</v>
      </c>
      <c r="Z19" s="52">
        <v>13</v>
      </c>
      <c r="AA19" s="52">
        <v>2777</v>
      </c>
      <c r="AB19" s="52">
        <f t="shared" si="19"/>
        <v>3900</v>
      </c>
      <c r="AC19" s="52">
        <f t="shared" si="20"/>
        <v>1123</v>
      </c>
      <c r="AD19" s="60">
        <f t="shared" si="21"/>
        <v>106.69</v>
      </c>
      <c r="AE19" s="60">
        <f t="shared" si="22"/>
        <v>42.68</v>
      </c>
      <c r="AF19" s="62">
        <f t="shared" si="23"/>
        <v>64.00999999999999</v>
      </c>
      <c r="AG19" s="65">
        <v>7577</v>
      </c>
      <c r="AH19" s="62">
        <f t="shared" si="24"/>
        <v>303.08</v>
      </c>
      <c r="AI19" s="62">
        <f t="shared" si="25"/>
        <v>121.23</v>
      </c>
      <c r="AJ19" s="62">
        <f t="shared" si="26"/>
        <v>181.84999999999997</v>
      </c>
      <c r="AK19" s="77">
        <f t="shared" si="5"/>
        <v>15919.230000000001</v>
      </c>
      <c r="AL19" s="55">
        <f t="shared" si="6"/>
        <v>6367.6900000000005</v>
      </c>
      <c r="AM19" s="77">
        <f t="shared" si="7"/>
        <v>9551.54</v>
      </c>
      <c r="AN19" s="78">
        <v>5885</v>
      </c>
      <c r="AO19" s="78">
        <v>4873</v>
      </c>
      <c r="AP19" s="86">
        <f t="shared" si="8"/>
        <v>482.6900000000005</v>
      </c>
      <c r="AQ19" s="87">
        <v>579.9200000000005</v>
      </c>
      <c r="AR19" s="88">
        <v>-97.23</v>
      </c>
    </row>
    <row r="20" spans="1:44" s="7" customFormat="1" ht="12.75" customHeight="1">
      <c r="A20" s="30" t="s">
        <v>52</v>
      </c>
      <c r="B20" s="31">
        <v>0.4</v>
      </c>
      <c r="C20" s="31">
        <v>0.4</v>
      </c>
      <c r="D20" s="32">
        <v>56306</v>
      </c>
      <c r="E20" s="32">
        <v>26287</v>
      </c>
      <c r="F20" s="41">
        <v>750</v>
      </c>
      <c r="G20" s="41">
        <v>950</v>
      </c>
      <c r="H20" s="42">
        <f t="shared" si="2"/>
        <v>6720.22</v>
      </c>
      <c r="I20" s="42">
        <f t="shared" si="3"/>
        <v>2688.09</v>
      </c>
      <c r="J20" s="50"/>
      <c r="K20" s="51">
        <f t="shared" si="4"/>
        <v>4032.13</v>
      </c>
      <c r="L20" s="52">
        <v>16</v>
      </c>
      <c r="M20" s="52">
        <v>706</v>
      </c>
      <c r="N20" s="52">
        <f t="shared" si="14"/>
        <v>1600</v>
      </c>
      <c r="O20" s="52">
        <f t="shared" si="15"/>
        <v>894</v>
      </c>
      <c r="P20" s="42">
        <f t="shared" si="16"/>
        <v>67.05</v>
      </c>
      <c r="Q20" s="42">
        <f t="shared" si="17"/>
        <v>26.82</v>
      </c>
      <c r="R20" s="55">
        <f t="shared" si="18"/>
        <v>40.23</v>
      </c>
      <c r="S20" s="52">
        <v>16</v>
      </c>
      <c r="T20" s="52">
        <v>2410</v>
      </c>
      <c r="U20" s="59">
        <f t="shared" si="9"/>
        <v>3200</v>
      </c>
      <c r="V20" s="59">
        <f t="shared" si="10"/>
        <v>790</v>
      </c>
      <c r="W20" s="60">
        <f t="shared" si="11"/>
        <v>59.25</v>
      </c>
      <c r="X20" s="60">
        <f t="shared" si="12"/>
        <v>23.7</v>
      </c>
      <c r="Y20" s="62">
        <f t="shared" si="13"/>
        <v>35.55</v>
      </c>
      <c r="Z20" s="52">
        <v>5</v>
      </c>
      <c r="AA20" s="52">
        <v>905</v>
      </c>
      <c r="AB20" s="52">
        <f t="shared" si="19"/>
        <v>1500</v>
      </c>
      <c r="AC20" s="52">
        <f t="shared" si="20"/>
        <v>595</v>
      </c>
      <c r="AD20" s="60">
        <f t="shared" si="21"/>
        <v>56.53</v>
      </c>
      <c r="AE20" s="60">
        <f t="shared" si="22"/>
        <v>22.61</v>
      </c>
      <c r="AF20" s="62">
        <f t="shared" si="23"/>
        <v>33.92</v>
      </c>
      <c r="AG20" s="66">
        <v>1628</v>
      </c>
      <c r="AH20" s="62">
        <f t="shared" si="24"/>
        <v>65.12</v>
      </c>
      <c r="AI20" s="62">
        <f t="shared" si="25"/>
        <v>26.05</v>
      </c>
      <c r="AJ20" s="62">
        <f t="shared" si="26"/>
        <v>39.07000000000001</v>
      </c>
      <c r="AK20" s="77">
        <f t="shared" si="5"/>
        <v>6968.17</v>
      </c>
      <c r="AL20" s="55">
        <f t="shared" si="6"/>
        <v>2787.27</v>
      </c>
      <c r="AM20" s="77">
        <f t="shared" si="7"/>
        <v>4180.900000000001</v>
      </c>
      <c r="AN20" s="78">
        <v>2572</v>
      </c>
      <c r="AO20" s="78">
        <v>2130</v>
      </c>
      <c r="AP20" s="86">
        <f t="shared" si="8"/>
        <v>215.26999999999998</v>
      </c>
      <c r="AQ20" s="89">
        <v>258.63</v>
      </c>
      <c r="AR20" s="88">
        <v>-43.36</v>
      </c>
    </row>
    <row r="21" spans="1:44" s="8" customFormat="1" ht="12.75" customHeight="1">
      <c r="A21" s="30" t="s">
        <v>53</v>
      </c>
      <c r="B21" s="32">
        <v>0.4</v>
      </c>
      <c r="C21" s="32">
        <v>0.4</v>
      </c>
      <c r="D21" s="32">
        <v>14511</v>
      </c>
      <c r="E21" s="32">
        <v>4371</v>
      </c>
      <c r="F21" s="41">
        <v>750</v>
      </c>
      <c r="G21" s="41">
        <v>950</v>
      </c>
      <c r="H21" s="42">
        <f t="shared" si="2"/>
        <v>1503.57</v>
      </c>
      <c r="I21" s="42">
        <f t="shared" si="3"/>
        <v>601.43</v>
      </c>
      <c r="J21" s="50"/>
      <c r="K21" s="51">
        <f t="shared" si="4"/>
        <v>902.14</v>
      </c>
      <c r="L21" s="52"/>
      <c r="M21" s="52"/>
      <c r="N21" s="52"/>
      <c r="O21" s="52"/>
      <c r="P21" s="42"/>
      <c r="Q21" s="42"/>
      <c r="R21" s="55"/>
      <c r="S21" s="52">
        <v>3</v>
      </c>
      <c r="T21" s="52">
        <v>459</v>
      </c>
      <c r="U21" s="59">
        <f t="shared" si="9"/>
        <v>600</v>
      </c>
      <c r="V21" s="59">
        <f t="shared" si="10"/>
        <v>141</v>
      </c>
      <c r="W21" s="60">
        <f t="shared" si="11"/>
        <v>10.58</v>
      </c>
      <c r="X21" s="60">
        <f t="shared" si="12"/>
        <v>4.23</v>
      </c>
      <c r="Y21" s="62">
        <f t="shared" si="13"/>
        <v>6.35</v>
      </c>
      <c r="Z21" s="52"/>
      <c r="AA21" s="52"/>
      <c r="AB21" s="52"/>
      <c r="AC21" s="52"/>
      <c r="AD21" s="60"/>
      <c r="AE21" s="60"/>
      <c r="AF21" s="62"/>
      <c r="AG21" s="65"/>
      <c r="AH21" s="62"/>
      <c r="AI21" s="62"/>
      <c r="AJ21" s="62"/>
      <c r="AK21" s="77">
        <f t="shared" si="5"/>
        <v>1514.1499999999999</v>
      </c>
      <c r="AL21" s="55">
        <f t="shared" si="6"/>
        <v>605.66</v>
      </c>
      <c r="AM21" s="77">
        <f t="shared" si="7"/>
        <v>908.49</v>
      </c>
      <c r="AN21" s="78">
        <v>503</v>
      </c>
      <c r="AO21" s="78">
        <v>416</v>
      </c>
      <c r="AP21" s="86">
        <f t="shared" si="8"/>
        <v>102.65999999999997</v>
      </c>
      <c r="AQ21" s="87">
        <v>123.33999999999997</v>
      </c>
      <c r="AR21" s="88">
        <v>-20.68</v>
      </c>
    </row>
    <row r="22" spans="1:44" s="7" customFormat="1" ht="12.75" customHeight="1">
      <c r="A22" s="27" t="s">
        <v>54</v>
      </c>
      <c r="B22" s="28"/>
      <c r="C22" s="28"/>
      <c r="D22" s="28">
        <f aca="true" t="shared" si="27" ref="D22:AR22">SUM(D23:D30)</f>
        <v>289040</v>
      </c>
      <c r="E22" s="28">
        <f t="shared" si="27"/>
        <v>135153</v>
      </c>
      <c r="F22" s="28"/>
      <c r="G22" s="28"/>
      <c r="H22" s="28">
        <f t="shared" si="27"/>
        <v>34517.56</v>
      </c>
      <c r="I22" s="28">
        <f t="shared" si="27"/>
        <v>22599.77</v>
      </c>
      <c r="J22" s="49">
        <f t="shared" si="27"/>
        <v>0</v>
      </c>
      <c r="K22" s="49">
        <f t="shared" si="27"/>
        <v>11917.789999999999</v>
      </c>
      <c r="L22" s="28">
        <f t="shared" si="27"/>
        <v>131</v>
      </c>
      <c r="M22" s="28">
        <f t="shared" si="27"/>
        <v>6741</v>
      </c>
      <c r="N22" s="28">
        <f t="shared" si="27"/>
        <v>13100</v>
      </c>
      <c r="O22" s="28">
        <f t="shared" si="27"/>
        <v>6359</v>
      </c>
      <c r="P22" s="28">
        <f t="shared" si="27"/>
        <v>476.94</v>
      </c>
      <c r="Q22" s="28">
        <f t="shared" si="27"/>
        <v>327.64</v>
      </c>
      <c r="R22" s="28">
        <f t="shared" si="27"/>
        <v>149.29999999999998</v>
      </c>
      <c r="S22" s="28">
        <f t="shared" si="27"/>
        <v>193</v>
      </c>
      <c r="T22" s="28">
        <f t="shared" si="27"/>
        <v>27079</v>
      </c>
      <c r="U22" s="28">
        <f t="shared" si="27"/>
        <v>38600</v>
      </c>
      <c r="V22" s="56">
        <f t="shared" si="27"/>
        <v>11521</v>
      </c>
      <c r="W22" s="28">
        <f t="shared" si="27"/>
        <v>864.0899999999999</v>
      </c>
      <c r="X22" s="28">
        <f t="shared" si="27"/>
        <v>584.8499999999999</v>
      </c>
      <c r="Y22" s="28">
        <f t="shared" si="27"/>
        <v>279.24</v>
      </c>
      <c r="Z22" s="28">
        <f t="shared" si="27"/>
        <v>34</v>
      </c>
      <c r="AA22" s="28">
        <f t="shared" si="27"/>
        <v>5350</v>
      </c>
      <c r="AB22" s="28">
        <f t="shared" si="27"/>
        <v>10200</v>
      </c>
      <c r="AC22" s="28">
        <f t="shared" si="27"/>
        <v>4850</v>
      </c>
      <c r="AD22" s="28">
        <f t="shared" si="27"/>
        <v>460.76</v>
      </c>
      <c r="AE22" s="28">
        <f t="shared" si="27"/>
        <v>339.44</v>
      </c>
      <c r="AF22" s="28">
        <f t="shared" si="27"/>
        <v>121.32000000000001</v>
      </c>
      <c r="AG22" s="28">
        <f t="shared" si="27"/>
        <v>33848</v>
      </c>
      <c r="AH22" s="28">
        <f t="shared" si="27"/>
        <v>1353.9200000000003</v>
      </c>
      <c r="AI22" s="28">
        <f t="shared" si="27"/>
        <v>849.7</v>
      </c>
      <c r="AJ22" s="28">
        <f t="shared" si="27"/>
        <v>504.2199999999999</v>
      </c>
      <c r="AK22" s="28">
        <f t="shared" si="27"/>
        <v>37673.270000000004</v>
      </c>
      <c r="AL22" s="28">
        <f t="shared" si="27"/>
        <v>24701.4</v>
      </c>
      <c r="AM22" s="28">
        <f t="shared" si="27"/>
        <v>12971.869999999999</v>
      </c>
      <c r="AN22" s="56">
        <f t="shared" si="27"/>
        <v>22864</v>
      </c>
      <c r="AO22" s="56">
        <f t="shared" si="27"/>
        <v>18931</v>
      </c>
      <c r="AP22" s="90">
        <f t="shared" si="27"/>
        <v>1837.4000000000008</v>
      </c>
      <c r="AQ22" s="90">
        <f t="shared" si="27"/>
        <v>2211.810000000001</v>
      </c>
      <c r="AR22" s="91">
        <f t="shared" si="27"/>
        <v>-374.40999999999997</v>
      </c>
    </row>
    <row r="23" spans="1:44" s="7" customFormat="1" ht="12.75" customHeight="1">
      <c r="A23" s="30" t="s">
        <v>40</v>
      </c>
      <c r="B23" s="31">
        <v>0.6</v>
      </c>
      <c r="C23" s="31">
        <v>0.6</v>
      </c>
      <c r="D23" s="32">
        <v>10183</v>
      </c>
      <c r="E23" s="32">
        <v>12418</v>
      </c>
      <c r="F23" s="41">
        <v>750</v>
      </c>
      <c r="G23" s="41">
        <v>950</v>
      </c>
      <c r="H23" s="42">
        <f aca="true" t="shared" si="28" ref="H23:H30">ROUND((D23*F23+E23*G23)/10000,2)</f>
        <v>1943.44</v>
      </c>
      <c r="I23" s="42">
        <f aca="true" t="shared" si="29" ref="I23:I30">ROUND((350*D23+550*E23)*B23/10000+400*(D23+E23)*C23/10000,2)</f>
        <v>1166.06</v>
      </c>
      <c r="J23" s="50"/>
      <c r="K23" s="51">
        <f aca="true" t="shared" si="30" ref="K23:K30">H23-I23</f>
        <v>777.3800000000001</v>
      </c>
      <c r="L23" s="52">
        <v>1</v>
      </c>
      <c r="M23" s="52">
        <v>85</v>
      </c>
      <c r="N23" s="52">
        <f aca="true" t="shared" si="31" ref="N23:N27">L23*100</f>
        <v>100</v>
      </c>
      <c r="O23" s="52">
        <f aca="true" t="shared" si="32" ref="O23:O27">N23-M23</f>
        <v>15</v>
      </c>
      <c r="P23" s="42">
        <f aca="true" t="shared" si="33" ref="P23:P27">ROUND(O23*750/10000,2)</f>
        <v>1.13</v>
      </c>
      <c r="Q23" s="42">
        <f aca="true" t="shared" si="34" ref="Q23:Q27">ROUND(P23*C23,2)</f>
        <v>0.68</v>
      </c>
      <c r="R23" s="55">
        <f aca="true" t="shared" si="35" ref="R23:R27">P23-Q23</f>
        <v>0.44999999999999984</v>
      </c>
      <c r="S23" s="52"/>
      <c r="T23" s="52"/>
      <c r="U23" s="59"/>
      <c r="V23" s="59"/>
      <c r="W23" s="60"/>
      <c r="X23" s="60"/>
      <c r="Y23" s="62"/>
      <c r="Z23" s="52">
        <v>2</v>
      </c>
      <c r="AA23" s="52">
        <v>272</v>
      </c>
      <c r="AB23" s="52">
        <f aca="true" t="shared" si="36" ref="AB23:AB25">Z23*300</f>
        <v>600</v>
      </c>
      <c r="AC23" s="52">
        <f aca="true" t="shared" si="37" ref="AC23:AC25">AB23-AA23</f>
        <v>328</v>
      </c>
      <c r="AD23" s="60">
        <f aca="true" t="shared" si="38" ref="AD23:AD25">ROUND(AC23*950/10000,2)</f>
        <v>31.16</v>
      </c>
      <c r="AE23" s="60">
        <f aca="true" t="shared" si="39" ref="AE23:AE25">ROUND(AD23*C23,2)</f>
        <v>18.7</v>
      </c>
      <c r="AF23" s="62">
        <f aca="true" t="shared" si="40" ref="AF23:AF25">AD23-AE23</f>
        <v>12.46</v>
      </c>
      <c r="AG23" s="67">
        <v>2827</v>
      </c>
      <c r="AH23" s="62">
        <f aca="true" t="shared" si="41" ref="AH23:AH30">ROUND(AG23*400/10000,2)</f>
        <v>113.08</v>
      </c>
      <c r="AI23" s="62">
        <f aca="true" t="shared" si="42" ref="AI23:AI30">ROUND(AH23*B23,2)</f>
        <v>67.85</v>
      </c>
      <c r="AJ23" s="62">
        <f aca="true" t="shared" si="43" ref="AJ23:AJ30">AH23-AI23</f>
        <v>45.230000000000004</v>
      </c>
      <c r="AK23" s="77">
        <f aca="true" t="shared" si="44" ref="AK23:AK30">H23+P23+AH23+W23+AD23</f>
        <v>2088.81</v>
      </c>
      <c r="AL23" s="55">
        <f aca="true" t="shared" si="45" ref="AL23:AL30">Q23+AI23+I23+X23+AE23</f>
        <v>1253.29</v>
      </c>
      <c r="AM23" s="77">
        <f aca="true" t="shared" si="46" ref="AM23:AM30">K23+R23+AJ23+Y23+AF23</f>
        <v>835.5200000000002</v>
      </c>
      <c r="AN23" s="78">
        <v>1077</v>
      </c>
      <c r="AO23" s="78">
        <v>892</v>
      </c>
      <c r="AP23" s="86">
        <f aca="true" t="shared" si="47" ref="AP23:AP30">AL23-AN23</f>
        <v>176.28999999999996</v>
      </c>
      <c r="AQ23" s="87">
        <v>211.79999999999995</v>
      </c>
      <c r="AR23" s="88">
        <v>-35.51</v>
      </c>
    </row>
    <row r="24" spans="1:44" s="7" customFormat="1" ht="12.75" customHeight="1">
      <c r="A24" s="30" t="s">
        <v>55</v>
      </c>
      <c r="B24" s="31">
        <v>0.6</v>
      </c>
      <c r="C24" s="31">
        <v>0.6</v>
      </c>
      <c r="D24" s="32">
        <v>45657</v>
      </c>
      <c r="E24" s="32">
        <v>19679</v>
      </c>
      <c r="F24" s="41">
        <v>750</v>
      </c>
      <c r="G24" s="41">
        <v>950</v>
      </c>
      <c r="H24" s="42">
        <f t="shared" si="28"/>
        <v>5293.78</v>
      </c>
      <c r="I24" s="42">
        <f t="shared" si="29"/>
        <v>3176.27</v>
      </c>
      <c r="J24" s="50"/>
      <c r="K24" s="51">
        <f t="shared" si="30"/>
        <v>2117.5099999999998</v>
      </c>
      <c r="L24" s="52">
        <v>13</v>
      </c>
      <c r="M24" s="52">
        <v>748</v>
      </c>
      <c r="N24" s="52">
        <f t="shared" si="31"/>
        <v>1300</v>
      </c>
      <c r="O24" s="52">
        <f t="shared" si="32"/>
        <v>552</v>
      </c>
      <c r="P24" s="42">
        <f t="shared" si="33"/>
        <v>41.4</v>
      </c>
      <c r="Q24" s="42">
        <f t="shared" si="34"/>
        <v>24.84</v>
      </c>
      <c r="R24" s="55">
        <f t="shared" si="35"/>
        <v>16.56</v>
      </c>
      <c r="S24" s="52">
        <v>18</v>
      </c>
      <c r="T24" s="52">
        <v>2549</v>
      </c>
      <c r="U24" s="59">
        <f aca="true" t="shared" si="48" ref="U24:U30">S24*200</f>
        <v>3600</v>
      </c>
      <c r="V24" s="59">
        <f aca="true" t="shared" si="49" ref="V24:V30">U24-T24</f>
        <v>1051</v>
      </c>
      <c r="W24" s="60">
        <f aca="true" t="shared" si="50" ref="W24:W30">ROUND(V24*750/10000,2)</f>
        <v>78.83</v>
      </c>
      <c r="X24" s="60">
        <f aca="true" t="shared" si="51" ref="X24:X30">ROUND(W24*C24,2)</f>
        <v>47.3</v>
      </c>
      <c r="Y24" s="62">
        <f aca="true" t="shared" si="52" ref="Y24:Y30">W24-X24</f>
        <v>31.53</v>
      </c>
      <c r="Z24" s="52">
        <v>4</v>
      </c>
      <c r="AA24" s="52">
        <v>794</v>
      </c>
      <c r="AB24" s="52">
        <f t="shared" si="36"/>
        <v>1200</v>
      </c>
      <c r="AC24" s="52">
        <f t="shared" si="37"/>
        <v>406</v>
      </c>
      <c r="AD24" s="60">
        <f t="shared" si="38"/>
        <v>38.57</v>
      </c>
      <c r="AE24" s="60">
        <f t="shared" si="39"/>
        <v>23.14</v>
      </c>
      <c r="AF24" s="62">
        <f t="shared" si="40"/>
        <v>15.43</v>
      </c>
      <c r="AG24" s="67">
        <v>5099</v>
      </c>
      <c r="AH24" s="62">
        <f t="shared" si="41"/>
        <v>203.96</v>
      </c>
      <c r="AI24" s="62">
        <f t="shared" si="42"/>
        <v>122.38</v>
      </c>
      <c r="AJ24" s="62">
        <f t="shared" si="43"/>
        <v>81.58000000000001</v>
      </c>
      <c r="AK24" s="77">
        <f t="shared" si="44"/>
        <v>5656.539999999999</v>
      </c>
      <c r="AL24" s="55">
        <f t="shared" si="45"/>
        <v>3393.93</v>
      </c>
      <c r="AM24" s="77">
        <f t="shared" si="46"/>
        <v>2262.6099999999997</v>
      </c>
      <c r="AN24" s="78">
        <v>3048</v>
      </c>
      <c r="AO24" s="78">
        <v>2524</v>
      </c>
      <c r="AP24" s="86">
        <f t="shared" si="47"/>
        <v>345.92999999999984</v>
      </c>
      <c r="AQ24" s="87">
        <v>415.60999999999984</v>
      </c>
      <c r="AR24" s="88">
        <v>-69.68</v>
      </c>
    </row>
    <row r="25" spans="1:44" s="7" customFormat="1" ht="12.75" customHeight="1">
      <c r="A25" s="30" t="s">
        <v>56</v>
      </c>
      <c r="B25" s="31">
        <v>0.6</v>
      </c>
      <c r="C25" s="31">
        <v>0.6</v>
      </c>
      <c r="D25" s="32">
        <v>36580</v>
      </c>
      <c r="E25" s="32">
        <v>15797</v>
      </c>
      <c r="F25" s="41">
        <v>750</v>
      </c>
      <c r="G25" s="41">
        <v>950</v>
      </c>
      <c r="H25" s="42">
        <f t="shared" si="28"/>
        <v>4244.22</v>
      </c>
      <c r="I25" s="42">
        <f t="shared" si="29"/>
        <v>2546.53</v>
      </c>
      <c r="J25" s="50"/>
      <c r="K25" s="51">
        <f t="shared" si="30"/>
        <v>1697.69</v>
      </c>
      <c r="L25" s="52">
        <v>17</v>
      </c>
      <c r="M25" s="52">
        <v>725</v>
      </c>
      <c r="N25" s="52">
        <f t="shared" si="31"/>
        <v>1700</v>
      </c>
      <c r="O25" s="52">
        <f t="shared" si="32"/>
        <v>975</v>
      </c>
      <c r="P25" s="42">
        <f t="shared" si="33"/>
        <v>73.13</v>
      </c>
      <c r="Q25" s="42">
        <f t="shared" si="34"/>
        <v>43.88</v>
      </c>
      <c r="R25" s="55">
        <f t="shared" si="35"/>
        <v>29.249999999999993</v>
      </c>
      <c r="S25" s="52">
        <v>22</v>
      </c>
      <c r="T25" s="52">
        <v>3286</v>
      </c>
      <c r="U25" s="59">
        <f t="shared" si="48"/>
        <v>4400</v>
      </c>
      <c r="V25" s="59">
        <f t="shared" si="49"/>
        <v>1114</v>
      </c>
      <c r="W25" s="60">
        <f t="shared" si="50"/>
        <v>83.55</v>
      </c>
      <c r="X25" s="60">
        <f t="shared" si="51"/>
        <v>50.13</v>
      </c>
      <c r="Y25" s="62">
        <f t="shared" si="52"/>
        <v>33.419999999999995</v>
      </c>
      <c r="Z25" s="52">
        <v>4</v>
      </c>
      <c r="AA25" s="52">
        <v>529</v>
      </c>
      <c r="AB25" s="52">
        <f t="shared" si="36"/>
        <v>1200</v>
      </c>
      <c r="AC25" s="52">
        <f t="shared" si="37"/>
        <v>671</v>
      </c>
      <c r="AD25" s="60">
        <f t="shared" si="38"/>
        <v>63.75</v>
      </c>
      <c r="AE25" s="60">
        <f t="shared" si="39"/>
        <v>38.25</v>
      </c>
      <c r="AF25" s="62">
        <f t="shared" si="40"/>
        <v>25.5</v>
      </c>
      <c r="AG25" s="67">
        <v>1660</v>
      </c>
      <c r="AH25" s="62">
        <f t="shared" si="41"/>
        <v>66.4</v>
      </c>
      <c r="AI25" s="62">
        <f t="shared" si="42"/>
        <v>39.84</v>
      </c>
      <c r="AJ25" s="62">
        <f t="shared" si="43"/>
        <v>26.560000000000002</v>
      </c>
      <c r="AK25" s="77">
        <f t="shared" si="44"/>
        <v>4531.05</v>
      </c>
      <c r="AL25" s="55">
        <f t="shared" si="45"/>
        <v>2718.63</v>
      </c>
      <c r="AM25" s="77">
        <f t="shared" si="46"/>
        <v>1812.42</v>
      </c>
      <c r="AN25" s="78">
        <v>2490</v>
      </c>
      <c r="AO25" s="78">
        <v>2062</v>
      </c>
      <c r="AP25" s="86">
        <f t="shared" si="47"/>
        <v>228.6300000000001</v>
      </c>
      <c r="AQ25" s="87">
        <v>274.6800000000001</v>
      </c>
      <c r="AR25" s="88">
        <v>-46.05</v>
      </c>
    </row>
    <row r="26" spans="1:44" s="7" customFormat="1" ht="12.75" customHeight="1">
      <c r="A26" s="30" t="s">
        <v>57</v>
      </c>
      <c r="B26" s="31">
        <v>0.6</v>
      </c>
      <c r="C26" s="31">
        <v>0.6</v>
      </c>
      <c r="D26" s="32">
        <v>62504</v>
      </c>
      <c r="E26" s="32">
        <v>23840</v>
      </c>
      <c r="F26" s="41">
        <v>750</v>
      </c>
      <c r="G26" s="41">
        <v>950</v>
      </c>
      <c r="H26" s="42">
        <f t="shared" si="28"/>
        <v>6952.6</v>
      </c>
      <c r="I26" s="42">
        <f t="shared" si="29"/>
        <v>4171.56</v>
      </c>
      <c r="J26" s="50"/>
      <c r="K26" s="51">
        <f t="shared" si="30"/>
        <v>2781.04</v>
      </c>
      <c r="L26" s="52">
        <v>10</v>
      </c>
      <c r="M26" s="52">
        <v>732</v>
      </c>
      <c r="N26" s="52">
        <f t="shared" si="31"/>
        <v>1000</v>
      </c>
      <c r="O26" s="52">
        <f t="shared" si="32"/>
        <v>268</v>
      </c>
      <c r="P26" s="42">
        <f t="shared" si="33"/>
        <v>20.1</v>
      </c>
      <c r="Q26" s="42">
        <f t="shared" si="34"/>
        <v>12.06</v>
      </c>
      <c r="R26" s="55">
        <f t="shared" si="35"/>
        <v>8.040000000000001</v>
      </c>
      <c r="S26" s="52">
        <v>26</v>
      </c>
      <c r="T26" s="52">
        <v>3927</v>
      </c>
      <c r="U26" s="59">
        <f t="shared" si="48"/>
        <v>5200</v>
      </c>
      <c r="V26" s="59">
        <f t="shared" si="49"/>
        <v>1273</v>
      </c>
      <c r="W26" s="60">
        <f t="shared" si="50"/>
        <v>95.48</v>
      </c>
      <c r="X26" s="60">
        <f t="shared" si="51"/>
        <v>57.29</v>
      </c>
      <c r="Y26" s="62">
        <f t="shared" si="52"/>
        <v>38.190000000000005</v>
      </c>
      <c r="Z26" s="59"/>
      <c r="AA26" s="59"/>
      <c r="AB26" s="52"/>
      <c r="AC26" s="52"/>
      <c r="AD26" s="60"/>
      <c r="AE26" s="60"/>
      <c r="AF26" s="62"/>
      <c r="AG26" s="67">
        <v>4791</v>
      </c>
      <c r="AH26" s="62">
        <f t="shared" si="41"/>
        <v>191.64</v>
      </c>
      <c r="AI26" s="62">
        <f t="shared" si="42"/>
        <v>114.98</v>
      </c>
      <c r="AJ26" s="62">
        <f t="shared" si="43"/>
        <v>76.65999999999998</v>
      </c>
      <c r="AK26" s="77">
        <f t="shared" si="44"/>
        <v>7259.820000000001</v>
      </c>
      <c r="AL26" s="55">
        <f t="shared" si="45"/>
        <v>4355.89</v>
      </c>
      <c r="AM26" s="77">
        <f t="shared" si="46"/>
        <v>2903.93</v>
      </c>
      <c r="AN26" s="78">
        <v>4009</v>
      </c>
      <c r="AO26" s="78">
        <v>3319</v>
      </c>
      <c r="AP26" s="86">
        <f t="shared" si="47"/>
        <v>346.8900000000003</v>
      </c>
      <c r="AQ26" s="87">
        <v>416.7700000000003</v>
      </c>
      <c r="AR26" s="88">
        <v>-69.88</v>
      </c>
    </row>
    <row r="27" spans="1:44" s="7" customFormat="1" ht="12.75" customHeight="1">
      <c r="A27" s="30" t="s">
        <v>58</v>
      </c>
      <c r="B27" s="31">
        <v>0.6</v>
      </c>
      <c r="C27" s="31">
        <v>0.6</v>
      </c>
      <c r="D27" s="32">
        <v>44299</v>
      </c>
      <c r="E27" s="32">
        <v>22397</v>
      </c>
      <c r="F27" s="41">
        <v>750</v>
      </c>
      <c r="G27" s="41">
        <v>950</v>
      </c>
      <c r="H27" s="42">
        <f t="shared" si="28"/>
        <v>5450.14</v>
      </c>
      <c r="I27" s="42">
        <f t="shared" si="29"/>
        <v>3270.08</v>
      </c>
      <c r="J27" s="50"/>
      <c r="K27" s="51">
        <f t="shared" si="30"/>
        <v>2180.0600000000004</v>
      </c>
      <c r="L27" s="52">
        <v>39</v>
      </c>
      <c r="M27" s="52">
        <v>2212</v>
      </c>
      <c r="N27" s="52">
        <f t="shared" si="31"/>
        <v>3900</v>
      </c>
      <c r="O27" s="52">
        <f t="shared" si="32"/>
        <v>1688</v>
      </c>
      <c r="P27" s="42">
        <f t="shared" si="33"/>
        <v>126.6</v>
      </c>
      <c r="Q27" s="42">
        <f t="shared" si="34"/>
        <v>75.96</v>
      </c>
      <c r="R27" s="55">
        <f t="shared" si="35"/>
        <v>50.64</v>
      </c>
      <c r="S27" s="52">
        <v>52</v>
      </c>
      <c r="T27" s="52">
        <v>7468</v>
      </c>
      <c r="U27" s="59">
        <f t="shared" si="48"/>
        <v>10400</v>
      </c>
      <c r="V27" s="59">
        <f t="shared" si="49"/>
        <v>2932</v>
      </c>
      <c r="W27" s="60">
        <f t="shared" si="50"/>
        <v>219.9</v>
      </c>
      <c r="X27" s="60">
        <f t="shared" si="51"/>
        <v>131.94</v>
      </c>
      <c r="Y27" s="62">
        <f t="shared" si="52"/>
        <v>87.96000000000001</v>
      </c>
      <c r="Z27" s="52">
        <v>2</v>
      </c>
      <c r="AA27" s="52">
        <v>470</v>
      </c>
      <c r="AB27" s="52">
        <f>Z27*300</f>
        <v>600</v>
      </c>
      <c r="AC27" s="52">
        <f>AB27-AA27</f>
        <v>130</v>
      </c>
      <c r="AD27" s="60">
        <f>ROUND(AC27*950/10000,2)</f>
        <v>12.35</v>
      </c>
      <c r="AE27" s="60">
        <f>ROUND(AD27*C27,2)</f>
        <v>7.41</v>
      </c>
      <c r="AF27" s="62">
        <f>AD27-AE27</f>
        <v>4.9399999999999995</v>
      </c>
      <c r="AG27" s="67">
        <v>13445</v>
      </c>
      <c r="AH27" s="62">
        <f t="shared" si="41"/>
        <v>537.8</v>
      </c>
      <c r="AI27" s="62">
        <f t="shared" si="42"/>
        <v>322.68</v>
      </c>
      <c r="AJ27" s="62">
        <f t="shared" si="43"/>
        <v>215.11999999999995</v>
      </c>
      <c r="AK27" s="77">
        <f t="shared" si="44"/>
        <v>6346.790000000001</v>
      </c>
      <c r="AL27" s="55">
        <f t="shared" si="45"/>
        <v>3808.0699999999997</v>
      </c>
      <c r="AM27" s="77">
        <f t="shared" si="46"/>
        <v>2538.7200000000003</v>
      </c>
      <c r="AN27" s="78">
        <v>3615</v>
      </c>
      <c r="AO27" s="78">
        <v>2993</v>
      </c>
      <c r="AP27" s="86">
        <f t="shared" si="47"/>
        <v>193.0699999999997</v>
      </c>
      <c r="AQ27" s="87">
        <v>231.96999999999971</v>
      </c>
      <c r="AR27" s="88">
        <v>-38.9</v>
      </c>
    </row>
    <row r="28" spans="1:44" s="7" customFormat="1" ht="12.75" customHeight="1">
      <c r="A28" s="30" t="s">
        <v>59</v>
      </c>
      <c r="B28" s="31">
        <v>0.6</v>
      </c>
      <c r="C28" s="31">
        <v>0.6</v>
      </c>
      <c r="D28" s="32">
        <v>3464</v>
      </c>
      <c r="E28" s="32">
        <v>1389</v>
      </c>
      <c r="F28" s="41">
        <v>750</v>
      </c>
      <c r="G28" s="41">
        <v>950</v>
      </c>
      <c r="H28" s="42">
        <f t="shared" si="28"/>
        <v>391.76</v>
      </c>
      <c r="I28" s="42">
        <f t="shared" si="29"/>
        <v>235.05</v>
      </c>
      <c r="J28" s="50"/>
      <c r="K28" s="51">
        <f t="shared" si="30"/>
        <v>156.70999999999998</v>
      </c>
      <c r="L28" s="52"/>
      <c r="M28" s="52"/>
      <c r="N28" s="52"/>
      <c r="O28" s="52"/>
      <c r="P28" s="42"/>
      <c r="Q28" s="42"/>
      <c r="R28" s="55"/>
      <c r="S28" s="52">
        <v>1</v>
      </c>
      <c r="T28" s="52">
        <v>163</v>
      </c>
      <c r="U28" s="59">
        <f t="shared" si="48"/>
        <v>200</v>
      </c>
      <c r="V28" s="59">
        <f t="shared" si="49"/>
        <v>37</v>
      </c>
      <c r="W28" s="60">
        <f t="shared" si="50"/>
        <v>2.78</v>
      </c>
      <c r="X28" s="60">
        <f t="shared" si="51"/>
        <v>1.67</v>
      </c>
      <c r="Y28" s="62">
        <f t="shared" si="52"/>
        <v>1.1099999999999999</v>
      </c>
      <c r="Z28" s="59"/>
      <c r="AA28" s="59"/>
      <c r="AB28" s="52"/>
      <c r="AC28" s="52"/>
      <c r="AD28" s="60"/>
      <c r="AE28" s="60"/>
      <c r="AF28" s="62"/>
      <c r="AG28" s="67">
        <v>141</v>
      </c>
      <c r="AH28" s="62">
        <f t="shared" si="41"/>
        <v>5.64</v>
      </c>
      <c r="AI28" s="62">
        <f t="shared" si="42"/>
        <v>3.38</v>
      </c>
      <c r="AJ28" s="62">
        <f t="shared" si="43"/>
        <v>2.26</v>
      </c>
      <c r="AK28" s="77">
        <f t="shared" si="44"/>
        <v>400.17999999999995</v>
      </c>
      <c r="AL28" s="55">
        <f t="shared" si="45"/>
        <v>240.1</v>
      </c>
      <c r="AM28" s="77">
        <f t="shared" si="46"/>
        <v>160.07999999999998</v>
      </c>
      <c r="AN28" s="78">
        <v>237</v>
      </c>
      <c r="AO28" s="78">
        <v>196</v>
      </c>
      <c r="AP28" s="86">
        <f t="shared" si="47"/>
        <v>3.0999999999999943</v>
      </c>
      <c r="AQ28" s="87">
        <v>3.7199999999999944</v>
      </c>
      <c r="AR28" s="88">
        <v>-0.62</v>
      </c>
    </row>
    <row r="29" spans="1:44" s="7" customFormat="1" ht="12.75" customHeight="1">
      <c r="A29" s="30" t="s">
        <v>60</v>
      </c>
      <c r="B29" s="31">
        <v>0.6</v>
      </c>
      <c r="C29" s="31">
        <v>0.6</v>
      </c>
      <c r="D29" s="32">
        <v>7861</v>
      </c>
      <c r="E29" s="32">
        <v>2166</v>
      </c>
      <c r="F29" s="41">
        <v>750</v>
      </c>
      <c r="G29" s="41">
        <v>950</v>
      </c>
      <c r="H29" s="42">
        <f t="shared" si="28"/>
        <v>795.35</v>
      </c>
      <c r="I29" s="42">
        <f t="shared" si="29"/>
        <v>477.21</v>
      </c>
      <c r="J29" s="50"/>
      <c r="K29" s="51">
        <f t="shared" si="30"/>
        <v>318.14000000000004</v>
      </c>
      <c r="L29" s="52">
        <v>4</v>
      </c>
      <c r="M29" s="52">
        <v>304</v>
      </c>
      <c r="N29" s="52">
        <f aca="true" t="shared" si="53" ref="N29:N43">L29*100</f>
        <v>400</v>
      </c>
      <c r="O29" s="52">
        <f aca="true" t="shared" si="54" ref="O29:O43">N29-M29</f>
        <v>96</v>
      </c>
      <c r="P29" s="42">
        <f aca="true" t="shared" si="55" ref="P29:P43">ROUND(O29*750/10000,2)</f>
        <v>7.2</v>
      </c>
      <c r="Q29" s="42">
        <f aca="true" t="shared" si="56" ref="Q29:Q43">ROUND(P29*C29,2)</f>
        <v>4.32</v>
      </c>
      <c r="R29" s="55">
        <f aca="true" t="shared" si="57" ref="R29:R43">P29-Q29</f>
        <v>2.88</v>
      </c>
      <c r="S29" s="52">
        <v>11</v>
      </c>
      <c r="T29" s="52">
        <v>1512</v>
      </c>
      <c r="U29" s="59">
        <f t="shared" si="48"/>
        <v>2200</v>
      </c>
      <c r="V29" s="59">
        <f t="shared" si="49"/>
        <v>688</v>
      </c>
      <c r="W29" s="60">
        <f t="shared" si="50"/>
        <v>51.6</v>
      </c>
      <c r="X29" s="60">
        <f t="shared" si="51"/>
        <v>30.96</v>
      </c>
      <c r="Y29" s="62">
        <f t="shared" si="52"/>
        <v>20.64</v>
      </c>
      <c r="Z29" s="59"/>
      <c r="AA29" s="59"/>
      <c r="AB29" s="52"/>
      <c r="AC29" s="52"/>
      <c r="AD29" s="60"/>
      <c r="AE29" s="60"/>
      <c r="AF29" s="62"/>
      <c r="AG29" s="67">
        <v>1217</v>
      </c>
      <c r="AH29" s="62">
        <f t="shared" si="41"/>
        <v>48.68</v>
      </c>
      <c r="AI29" s="62">
        <f t="shared" si="42"/>
        <v>29.21</v>
      </c>
      <c r="AJ29" s="62">
        <f t="shared" si="43"/>
        <v>19.47</v>
      </c>
      <c r="AK29" s="77">
        <f t="shared" si="44"/>
        <v>902.83</v>
      </c>
      <c r="AL29" s="55">
        <f t="shared" si="45"/>
        <v>541.7</v>
      </c>
      <c r="AM29" s="77">
        <f t="shared" si="46"/>
        <v>361.13</v>
      </c>
      <c r="AN29" s="78">
        <v>563</v>
      </c>
      <c r="AO29" s="78">
        <v>466</v>
      </c>
      <c r="AP29" s="86">
        <f t="shared" si="47"/>
        <v>-21.299999999999955</v>
      </c>
      <c r="AQ29" s="87">
        <v>-21.299999999999955</v>
      </c>
      <c r="AR29" s="88">
        <v>0</v>
      </c>
    </row>
    <row r="30" spans="1:44" s="6" customFormat="1" ht="12.75" customHeight="1">
      <c r="A30" s="30" t="s">
        <v>61</v>
      </c>
      <c r="B30" s="31">
        <v>0.8</v>
      </c>
      <c r="C30" s="31">
        <v>0.8</v>
      </c>
      <c r="D30" s="32">
        <v>78492</v>
      </c>
      <c r="E30" s="32">
        <v>37467</v>
      </c>
      <c r="F30" s="41">
        <v>750</v>
      </c>
      <c r="G30" s="41">
        <v>950</v>
      </c>
      <c r="H30" s="42">
        <f t="shared" si="28"/>
        <v>9446.27</v>
      </c>
      <c r="I30" s="42">
        <f t="shared" si="29"/>
        <v>7557.01</v>
      </c>
      <c r="J30" s="50"/>
      <c r="K30" s="51">
        <f t="shared" si="30"/>
        <v>1889.2600000000002</v>
      </c>
      <c r="L30" s="52">
        <v>47</v>
      </c>
      <c r="M30" s="52">
        <v>1935</v>
      </c>
      <c r="N30" s="52">
        <f t="shared" si="53"/>
        <v>4700</v>
      </c>
      <c r="O30" s="52">
        <f t="shared" si="54"/>
        <v>2765</v>
      </c>
      <c r="P30" s="42">
        <f t="shared" si="55"/>
        <v>207.38</v>
      </c>
      <c r="Q30" s="42">
        <f t="shared" si="56"/>
        <v>165.9</v>
      </c>
      <c r="R30" s="55">
        <f t="shared" si="57"/>
        <v>41.47999999999999</v>
      </c>
      <c r="S30" s="52">
        <v>63</v>
      </c>
      <c r="T30" s="52">
        <v>8174</v>
      </c>
      <c r="U30" s="59">
        <f t="shared" si="48"/>
        <v>12600</v>
      </c>
      <c r="V30" s="59">
        <f t="shared" si="49"/>
        <v>4426</v>
      </c>
      <c r="W30" s="60">
        <f t="shared" si="50"/>
        <v>331.95</v>
      </c>
      <c r="X30" s="60">
        <f t="shared" si="51"/>
        <v>265.56</v>
      </c>
      <c r="Y30" s="62">
        <f t="shared" si="52"/>
        <v>66.38999999999999</v>
      </c>
      <c r="Z30" s="52">
        <v>22</v>
      </c>
      <c r="AA30" s="52">
        <v>3285</v>
      </c>
      <c r="AB30" s="52">
        <f>Z30*300</f>
        <v>6600</v>
      </c>
      <c r="AC30" s="52">
        <f>AB30-AA30</f>
        <v>3315</v>
      </c>
      <c r="AD30" s="60">
        <f>ROUND(AC30*950/10000,2)</f>
        <v>314.93</v>
      </c>
      <c r="AE30" s="60">
        <f>ROUND(AD30*C30,2)</f>
        <v>251.94</v>
      </c>
      <c r="AF30" s="62">
        <f>AD30-AE30</f>
        <v>62.99000000000001</v>
      </c>
      <c r="AG30" s="67">
        <v>4668</v>
      </c>
      <c r="AH30" s="62">
        <f t="shared" si="41"/>
        <v>186.72</v>
      </c>
      <c r="AI30" s="62">
        <f t="shared" si="42"/>
        <v>149.38</v>
      </c>
      <c r="AJ30" s="62">
        <f t="shared" si="43"/>
        <v>37.34</v>
      </c>
      <c r="AK30" s="77">
        <f t="shared" si="44"/>
        <v>10487.25</v>
      </c>
      <c r="AL30" s="55">
        <f t="shared" si="45"/>
        <v>8389.79</v>
      </c>
      <c r="AM30" s="77">
        <f t="shared" si="46"/>
        <v>2097.46</v>
      </c>
      <c r="AN30" s="78">
        <v>7825</v>
      </c>
      <c r="AO30" s="78">
        <v>6479</v>
      </c>
      <c r="AP30" s="86">
        <f t="shared" si="47"/>
        <v>564.7900000000009</v>
      </c>
      <c r="AQ30" s="87">
        <v>678.5600000000009</v>
      </c>
      <c r="AR30" s="88">
        <v>-113.77</v>
      </c>
    </row>
    <row r="31" spans="1:44" s="7" customFormat="1" ht="12.75" customHeight="1">
      <c r="A31" s="27" t="s">
        <v>62</v>
      </c>
      <c r="B31" s="28"/>
      <c r="C31" s="28"/>
      <c r="D31" s="28">
        <f aca="true" t="shared" si="58" ref="D31:H31">SUM(D32:D43)</f>
        <v>223415</v>
      </c>
      <c r="E31" s="28">
        <f t="shared" si="58"/>
        <v>102434</v>
      </c>
      <c r="F31" s="43"/>
      <c r="G31" s="43"/>
      <c r="H31" s="28">
        <f t="shared" si="58"/>
        <v>26487.39</v>
      </c>
      <c r="I31" s="28">
        <f aca="true" t="shared" si="59" ref="I31:AR31">I32+I33+I34+I35+I36+I37+I38+I39+I40+I41+I42+I43</f>
        <v>20274.22</v>
      </c>
      <c r="J31" s="28">
        <f t="shared" si="59"/>
        <v>569.12</v>
      </c>
      <c r="K31" s="28">
        <f t="shared" si="59"/>
        <v>6213.169999999999</v>
      </c>
      <c r="L31" s="28">
        <f t="shared" si="59"/>
        <v>132</v>
      </c>
      <c r="M31" s="28">
        <f t="shared" si="59"/>
        <v>3382</v>
      </c>
      <c r="N31" s="28">
        <f t="shared" si="59"/>
        <v>13200</v>
      </c>
      <c r="O31" s="28">
        <f t="shared" si="59"/>
        <v>9818</v>
      </c>
      <c r="P31" s="28">
        <f t="shared" si="59"/>
        <v>736.3900000000001</v>
      </c>
      <c r="Q31" s="28">
        <f t="shared" si="59"/>
        <v>580.94</v>
      </c>
      <c r="R31" s="28">
        <f t="shared" si="59"/>
        <v>155.44999999999996</v>
      </c>
      <c r="S31" s="28">
        <f t="shared" si="59"/>
        <v>54</v>
      </c>
      <c r="T31" s="28">
        <f t="shared" si="59"/>
        <v>7667</v>
      </c>
      <c r="U31" s="28">
        <f t="shared" si="59"/>
        <v>10400</v>
      </c>
      <c r="V31" s="28">
        <f t="shared" si="59"/>
        <v>3106</v>
      </c>
      <c r="W31" s="28">
        <f t="shared" si="59"/>
        <v>232.98</v>
      </c>
      <c r="X31" s="28">
        <f t="shared" si="59"/>
        <v>184.54</v>
      </c>
      <c r="Y31" s="28">
        <f t="shared" si="59"/>
        <v>48.44</v>
      </c>
      <c r="Z31" s="28">
        <f t="shared" si="59"/>
        <v>52</v>
      </c>
      <c r="AA31" s="28">
        <f t="shared" si="59"/>
        <v>8724</v>
      </c>
      <c r="AB31" s="28">
        <f t="shared" si="59"/>
        <v>15600</v>
      </c>
      <c r="AC31" s="28">
        <f t="shared" si="59"/>
        <v>6876</v>
      </c>
      <c r="AD31" s="28">
        <f t="shared" si="59"/>
        <v>653.25</v>
      </c>
      <c r="AE31" s="28">
        <f t="shared" si="59"/>
        <v>544.3100000000002</v>
      </c>
      <c r="AF31" s="28">
        <f t="shared" si="59"/>
        <v>108.94000000000003</v>
      </c>
      <c r="AG31" s="28">
        <f t="shared" si="59"/>
        <v>31378</v>
      </c>
      <c r="AH31" s="28">
        <f t="shared" si="59"/>
        <v>1255.1200000000001</v>
      </c>
      <c r="AI31" s="28">
        <f t="shared" si="59"/>
        <v>962.3</v>
      </c>
      <c r="AJ31" s="28">
        <f t="shared" si="59"/>
        <v>292.81999999999994</v>
      </c>
      <c r="AK31" s="28">
        <f t="shared" si="59"/>
        <v>29365.129999999997</v>
      </c>
      <c r="AL31" s="28">
        <f t="shared" si="59"/>
        <v>22546.31</v>
      </c>
      <c r="AM31" s="28">
        <f t="shared" si="59"/>
        <v>6818.82</v>
      </c>
      <c r="AN31" s="56">
        <f t="shared" si="59"/>
        <v>20980</v>
      </c>
      <c r="AO31" s="56">
        <f t="shared" si="59"/>
        <v>17371</v>
      </c>
      <c r="AP31" s="90">
        <f t="shared" si="59"/>
        <v>1566.3100000000002</v>
      </c>
      <c r="AQ31" s="90">
        <f t="shared" si="59"/>
        <v>1882.03</v>
      </c>
      <c r="AR31" s="91">
        <f t="shared" si="59"/>
        <v>-315.72</v>
      </c>
    </row>
    <row r="32" spans="1:44" s="7" customFormat="1" ht="12.75" customHeight="1">
      <c r="A32" s="30" t="s">
        <v>40</v>
      </c>
      <c r="B32" s="31">
        <v>0.6</v>
      </c>
      <c r="C32" s="31">
        <v>0.6</v>
      </c>
      <c r="D32" s="32">
        <v>5693</v>
      </c>
      <c r="E32" s="32">
        <v>3388</v>
      </c>
      <c r="F32" s="41">
        <v>750</v>
      </c>
      <c r="G32" s="41">
        <v>950</v>
      </c>
      <c r="H32" s="42">
        <f aca="true" t="shared" si="60" ref="H32:H43">ROUND((D32*F32+E32*G32)/10000,2)</f>
        <v>748.84</v>
      </c>
      <c r="I32" s="42">
        <f aca="true" t="shared" si="61" ref="I32:I43">ROUND((350*D32+550*E32)*B32/10000+400*(D32+E32)*C32/10000,2)</f>
        <v>449.3</v>
      </c>
      <c r="J32" s="50"/>
      <c r="K32" s="51">
        <f aca="true" t="shared" si="62" ref="K32:K43">H32-I32</f>
        <v>299.54</v>
      </c>
      <c r="L32" s="52"/>
      <c r="M32" s="52"/>
      <c r="N32" s="52"/>
      <c r="O32" s="52"/>
      <c r="P32" s="42"/>
      <c r="Q32" s="42"/>
      <c r="R32" s="55"/>
      <c r="S32" s="52"/>
      <c r="T32" s="52"/>
      <c r="U32" s="59"/>
      <c r="V32" s="59"/>
      <c r="W32" s="60"/>
      <c r="X32" s="60"/>
      <c r="Y32" s="62"/>
      <c r="Z32" s="52"/>
      <c r="AA32" s="52"/>
      <c r="AB32" s="52"/>
      <c r="AC32" s="52"/>
      <c r="AD32" s="60"/>
      <c r="AE32" s="60"/>
      <c r="AF32" s="62"/>
      <c r="AG32" s="68">
        <v>216</v>
      </c>
      <c r="AH32" s="62">
        <f aca="true" t="shared" si="63" ref="AH32:AH43">ROUND(AG32*400/10000,2)</f>
        <v>8.64</v>
      </c>
      <c r="AI32" s="62">
        <f aca="true" t="shared" si="64" ref="AI32:AI43">ROUND(AH32*B32,2)</f>
        <v>5.18</v>
      </c>
      <c r="AJ32" s="62">
        <f aca="true" t="shared" si="65" ref="AJ32:AJ43">AH32-AI32</f>
        <v>3.460000000000001</v>
      </c>
      <c r="AK32" s="55">
        <f aca="true" t="shared" si="66" ref="AK32:AK43">H32+P32+AH32+W32+AD32</f>
        <v>757.48</v>
      </c>
      <c r="AL32" s="55">
        <f aca="true" t="shared" si="67" ref="AL32:AL43">Q32+AI32+I32+X32+AE32</f>
        <v>454.48</v>
      </c>
      <c r="AM32" s="77">
        <f aca="true" t="shared" si="68" ref="AM32:AM43">K32+R32+AJ32+Y32+AF32</f>
        <v>303</v>
      </c>
      <c r="AN32" s="78">
        <v>330</v>
      </c>
      <c r="AO32" s="78">
        <v>273</v>
      </c>
      <c r="AP32" s="86">
        <f aca="true" t="shared" si="69" ref="AP32:AP43">AL32-AN32</f>
        <v>124.48000000000002</v>
      </c>
      <c r="AQ32" s="87">
        <v>149.56</v>
      </c>
      <c r="AR32" s="88">
        <v>-25.08</v>
      </c>
    </row>
    <row r="33" spans="1:44" s="7" customFormat="1" ht="12.75" customHeight="1">
      <c r="A33" s="30" t="s">
        <v>63</v>
      </c>
      <c r="B33" s="31">
        <v>0.8</v>
      </c>
      <c r="C33" s="31">
        <v>0.8</v>
      </c>
      <c r="D33" s="32">
        <v>29149</v>
      </c>
      <c r="E33" s="32">
        <v>10997</v>
      </c>
      <c r="F33" s="41">
        <v>750</v>
      </c>
      <c r="G33" s="41">
        <v>950</v>
      </c>
      <c r="H33" s="42">
        <f t="shared" si="60"/>
        <v>3230.89</v>
      </c>
      <c r="I33" s="42">
        <f t="shared" si="61"/>
        <v>2584.71</v>
      </c>
      <c r="J33" s="50"/>
      <c r="K33" s="51">
        <f t="shared" si="62"/>
        <v>646.1799999999998</v>
      </c>
      <c r="L33" s="52">
        <v>1</v>
      </c>
      <c r="M33" s="52">
        <v>73</v>
      </c>
      <c r="N33" s="52">
        <f t="shared" si="53"/>
        <v>100</v>
      </c>
      <c r="O33" s="52">
        <f t="shared" si="54"/>
        <v>27</v>
      </c>
      <c r="P33" s="42">
        <f t="shared" si="55"/>
        <v>2.03</v>
      </c>
      <c r="Q33" s="42">
        <f t="shared" si="56"/>
        <v>1.62</v>
      </c>
      <c r="R33" s="55">
        <f t="shared" si="57"/>
        <v>0.4099999999999997</v>
      </c>
      <c r="S33" s="52">
        <v>3</v>
      </c>
      <c r="T33" s="52">
        <v>417</v>
      </c>
      <c r="U33" s="59">
        <f aca="true" t="shared" si="70" ref="U33:U41">S33*200</f>
        <v>600</v>
      </c>
      <c r="V33" s="59">
        <f aca="true" t="shared" si="71" ref="V33:V41">U33-T33</f>
        <v>183</v>
      </c>
      <c r="W33" s="60">
        <f aca="true" t="shared" si="72" ref="W33:W43">ROUND(V33*750/10000,2)</f>
        <v>13.73</v>
      </c>
      <c r="X33" s="60">
        <f aca="true" t="shared" si="73" ref="X33:X43">ROUND(W33*C33,2)</f>
        <v>10.98</v>
      </c>
      <c r="Y33" s="62">
        <f aca="true" t="shared" si="74" ref="Y33:Y43">W33-X33</f>
        <v>2.75</v>
      </c>
      <c r="Z33" s="52">
        <v>6</v>
      </c>
      <c r="AA33" s="52">
        <v>1195</v>
      </c>
      <c r="AB33" s="52">
        <f aca="true" t="shared" si="75" ref="AB33:AB43">Z33*300</f>
        <v>1800</v>
      </c>
      <c r="AC33" s="52">
        <f aca="true" t="shared" si="76" ref="AC33:AC43">AB33-AA33</f>
        <v>605</v>
      </c>
      <c r="AD33" s="60">
        <f aca="true" t="shared" si="77" ref="AD33:AD43">ROUND(AC33*950/10000,2)</f>
        <v>57.48</v>
      </c>
      <c r="AE33" s="60">
        <f aca="true" t="shared" si="78" ref="AE33:AE43">ROUND(AD33*C33,2)</f>
        <v>45.98</v>
      </c>
      <c r="AF33" s="62">
        <f aca="true" t="shared" si="79" ref="AF33:AF43">AD33-AE33</f>
        <v>11.5</v>
      </c>
      <c r="AG33" s="68">
        <v>753</v>
      </c>
      <c r="AH33" s="62">
        <f t="shared" si="63"/>
        <v>30.12</v>
      </c>
      <c r="AI33" s="62">
        <f t="shared" si="64"/>
        <v>24.1</v>
      </c>
      <c r="AJ33" s="62">
        <f t="shared" si="65"/>
        <v>6.02</v>
      </c>
      <c r="AK33" s="55">
        <f t="shared" si="66"/>
        <v>3334.25</v>
      </c>
      <c r="AL33" s="55">
        <f t="shared" si="67"/>
        <v>2667.39</v>
      </c>
      <c r="AM33" s="77">
        <f t="shared" si="68"/>
        <v>666.8599999999998</v>
      </c>
      <c r="AN33" s="78">
        <v>2626</v>
      </c>
      <c r="AO33" s="78">
        <v>2175</v>
      </c>
      <c r="AP33" s="86">
        <f t="shared" si="69"/>
        <v>41.38999999999987</v>
      </c>
      <c r="AQ33" s="92">
        <v>49.729999999999876</v>
      </c>
      <c r="AR33" s="88">
        <v>-8.34</v>
      </c>
    </row>
    <row r="34" spans="1:44" s="9" customFormat="1" ht="12.75" customHeight="1">
      <c r="A34" s="30" t="s">
        <v>64</v>
      </c>
      <c r="B34" s="31">
        <v>0.8</v>
      </c>
      <c r="C34" s="31">
        <v>0.9</v>
      </c>
      <c r="D34" s="32">
        <v>6204</v>
      </c>
      <c r="E34" s="32">
        <v>2622</v>
      </c>
      <c r="F34" s="41">
        <v>750</v>
      </c>
      <c r="G34" s="41">
        <v>950</v>
      </c>
      <c r="H34" s="42">
        <f t="shared" si="60"/>
        <v>714.39</v>
      </c>
      <c r="I34" s="42">
        <f t="shared" si="61"/>
        <v>606.82</v>
      </c>
      <c r="J34" s="50">
        <f aca="true" t="shared" si="80" ref="J34:J36">ROUND((400*D34+400*E34)/10000*(C34-B34),2)</f>
        <v>35.3</v>
      </c>
      <c r="K34" s="51">
        <f t="shared" si="62"/>
        <v>107.56999999999994</v>
      </c>
      <c r="L34" s="52">
        <v>6</v>
      </c>
      <c r="M34" s="52">
        <v>279</v>
      </c>
      <c r="N34" s="52">
        <f t="shared" si="53"/>
        <v>600</v>
      </c>
      <c r="O34" s="52">
        <f t="shared" si="54"/>
        <v>321</v>
      </c>
      <c r="P34" s="42">
        <f t="shared" si="55"/>
        <v>24.08</v>
      </c>
      <c r="Q34" s="42">
        <f t="shared" si="56"/>
        <v>21.67</v>
      </c>
      <c r="R34" s="55">
        <f t="shared" si="57"/>
        <v>2.4099999999999966</v>
      </c>
      <c r="S34" s="52">
        <v>4</v>
      </c>
      <c r="T34" s="52">
        <v>588</v>
      </c>
      <c r="U34" s="59">
        <f t="shared" si="70"/>
        <v>800</v>
      </c>
      <c r="V34" s="59">
        <f t="shared" si="71"/>
        <v>212</v>
      </c>
      <c r="W34" s="60">
        <f t="shared" si="72"/>
        <v>15.9</v>
      </c>
      <c r="X34" s="60">
        <f t="shared" si="73"/>
        <v>14.31</v>
      </c>
      <c r="Y34" s="62">
        <f t="shared" si="74"/>
        <v>1.5899999999999999</v>
      </c>
      <c r="Z34" s="52"/>
      <c r="AA34" s="52"/>
      <c r="AB34" s="52"/>
      <c r="AC34" s="52"/>
      <c r="AD34" s="60"/>
      <c r="AE34" s="60"/>
      <c r="AF34" s="62"/>
      <c r="AG34" s="68">
        <v>818</v>
      </c>
      <c r="AH34" s="62">
        <f t="shared" si="63"/>
        <v>32.72</v>
      </c>
      <c r="AI34" s="62">
        <f t="shared" si="64"/>
        <v>26.18</v>
      </c>
      <c r="AJ34" s="62">
        <f t="shared" si="65"/>
        <v>6.539999999999999</v>
      </c>
      <c r="AK34" s="77">
        <f t="shared" si="66"/>
        <v>787.09</v>
      </c>
      <c r="AL34" s="55">
        <f t="shared" si="67"/>
        <v>668.98</v>
      </c>
      <c r="AM34" s="77">
        <f t="shared" si="68"/>
        <v>118.10999999999993</v>
      </c>
      <c r="AN34" s="78">
        <v>670</v>
      </c>
      <c r="AO34" s="78">
        <v>555</v>
      </c>
      <c r="AP34" s="86">
        <f t="shared" si="69"/>
        <v>-1.0199999999999818</v>
      </c>
      <c r="AQ34" s="92">
        <v>-1.0199999999999818</v>
      </c>
      <c r="AR34" s="88">
        <v>0</v>
      </c>
    </row>
    <row r="35" spans="1:44" s="9" customFormat="1" ht="12.75" customHeight="1">
      <c r="A35" s="30" t="s">
        <v>65</v>
      </c>
      <c r="B35" s="31">
        <v>0.8</v>
      </c>
      <c r="C35" s="31">
        <v>0.9</v>
      </c>
      <c r="D35" s="32">
        <v>10036</v>
      </c>
      <c r="E35" s="32">
        <v>5247</v>
      </c>
      <c r="F35" s="41">
        <v>750</v>
      </c>
      <c r="G35" s="41">
        <v>950</v>
      </c>
      <c r="H35" s="42">
        <f t="shared" si="60"/>
        <v>1251.17</v>
      </c>
      <c r="I35" s="42">
        <f t="shared" si="61"/>
        <v>1062.06</v>
      </c>
      <c r="J35" s="50">
        <f t="shared" si="80"/>
        <v>61.13</v>
      </c>
      <c r="K35" s="51">
        <f t="shared" si="62"/>
        <v>189.11000000000013</v>
      </c>
      <c r="L35" s="52">
        <v>4</v>
      </c>
      <c r="M35" s="52">
        <v>351</v>
      </c>
      <c r="N35" s="52">
        <f t="shared" si="53"/>
        <v>400</v>
      </c>
      <c r="O35" s="52">
        <f t="shared" si="54"/>
        <v>49</v>
      </c>
      <c r="P35" s="42">
        <f t="shared" si="55"/>
        <v>3.68</v>
      </c>
      <c r="Q35" s="42">
        <f t="shared" si="56"/>
        <v>3.31</v>
      </c>
      <c r="R35" s="55">
        <f t="shared" si="57"/>
        <v>0.3700000000000001</v>
      </c>
      <c r="S35" s="52">
        <v>4</v>
      </c>
      <c r="T35" s="52">
        <v>537</v>
      </c>
      <c r="U35" s="59">
        <f t="shared" si="70"/>
        <v>800</v>
      </c>
      <c r="V35" s="59">
        <f t="shared" si="71"/>
        <v>263</v>
      </c>
      <c r="W35" s="60">
        <f t="shared" si="72"/>
        <v>19.73</v>
      </c>
      <c r="X35" s="60">
        <f t="shared" si="73"/>
        <v>17.76</v>
      </c>
      <c r="Y35" s="62">
        <f t="shared" si="74"/>
        <v>1.9699999999999989</v>
      </c>
      <c r="Z35" s="52"/>
      <c r="AA35" s="52"/>
      <c r="AB35" s="52"/>
      <c r="AC35" s="52"/>
      <c r="AD35" s="60"/>
      <c r="AE35" s="60"/>
      <c r="AF35" s="62"/>
      <c r="AG35" s="68">
        <v>3122</v>
      </c>
      <c r="AH35" s="62">
        <f t="shared" si="63"/>
        <v>124.88</v>
      </c>
      <c r="AI35" s="62">
        <f t="shared" si="64"/>
        <v>99.9</v>
      </c>
      <c r="AJ35" s="62">
        <f t="shared" si="65"/>
        <v>24.97999999999999</v>
      </c>
      <c r="AK35" s="77">
        <f t="shared" si="66"/>
        <v>1399.46</v>
      </c>
      <c r="AL35" s="55">
        <f t="shared" si="67"/>
        <v>1183.03</v>
      </c>
      <c r="AM35" s="77">
        <f t="shared" si="68"/>
        <v>216.43000000000012</v>
      </c>
      <c r="AN35" s="78">
        <v>1117</v>
      </c>
      <c r="AO35" s="78">
        <v>925</v>
      </c>
      <c r="AP35" s="86">
        <f t="shared" si="69"/>
        <v>66.02999999999997</v>
      </c>
      <c r="AQ35" s="87">
        <v>79.32999999999997</v>
      </c>
      <c r="AR35" s="88">
        <v>-13.3</v>
      </c>
    </row>
    <row r="36" spans="1:44" s="7" customFormat="1" ht="12.75" customHeight="1">
      <c r="A36" s="30" t="s">
        <v>66</v>
      </c>
      <c r="B36" s="31">
        <v>0.8</v>
      </c>
      <c r="C36" s="31">
        <v>0.9</v>
      </c>
      <c r="D36" s="32">
        <v>22980</v>
      </c>
      <c r="E36" s="32">
        <v>12263</v>
      </c>
      <c r="F36" s="41">
        <v>750</v>
      </c>
      <c r="G36" s="41">
        <v>950</v>
      </c>
      <c r="H36" s="42">
        <f t="shared" si="60"/>
        <v>2888.49</v>
      </c>
      <c r="I36" s="42">
        <f t="shared" si="61"/>
        <v>2451.76</v>
      </c>
      <c r="J36" s="50">
        <f t="shared" si="80"/>
        <v>140.97</v>
      </c>
      <c r="K36" s="51">
        <f t="shared" si="62"/>
        <v>436.72999999999956</v>
      </c>
      <c r="L36" s="52">
        <v>13</v>
      </c>
      <c r="M36" s="52">
        <v>112</v>
      </c>
      <c r="N36" s="52">
        <f t="shared" si="53"/>
        <v>1300</v>
      </c>
      <c r="O36" s="52">
        <f t="shared" si="54"/>
        <v>1188</v>
      </c>
      <c r="P36" s="42">
        <f t="shared" si="55"/>
        <v>89.1</v>
      </c>
      <c r="Q36" s="42">
        <f t="shared" si="56"/>
        <v>80.19</v>
      </c>
      <c r="R36" s="55">
        <f t="shared" si="57"/>
        <v>8.909999999999997</v>
      </c>
      <c r="S36" s="52">
        <v>1</v>
      </c>
      <c r="T36" s="52">
        <v>167</v>
      </c>
      <c r="U36" s="59">
        <f t="shared" si="70"/>
        <v>200</v>
      </c>
      <c r="V36" s="59">
        <f t="shared" si="71"/>
        <v>33</v>
      </c>
      <c r="W36" s="60">
        <f t="shared" si="72"/>
        <v>2.48</v>
      </c>
      <c r="X36" s="60">
        <f t="shared" si="73"/>
        <v>2.23</v>
      </c>
      <c r="Y36" s="62">
        <f t="shared" si="74"/>
        <v>0.25</v>
      </c>
      <c r="Z36" s="52">
        <v>6</v>
      </c>
      <c r="AA36" s="52">
        <v>1124</v>
      </c>
      <c r="AB36" s="52">
        <f t="shared" si="75"/>
        <v>1800</v>
      </c>
      <c r="AC36" s="52">
        <f t="shared" si="76"/>
        <v>676</v>
      </c>
      <c r="AD36" s="60">
        <f t="shared" si="77"/>
        <v>64.22</v>
      </c>
      <c r="AE36" s="60">
        <f t="shared" si="78"/>
        <v>57.8</v>
      </c>
      <c r="AF36" s="62">
        <f t="shared" si="79"/>
        <v>6.420000000000002</v>
      </c>
      <c r="AG36" s="68">
        <v>4990</v>
      </c>
      <c r="AH36" s="62">
        <f t="shared" si="63"/>
        <v>199.6</v>
      </c>
      <c r="AI36" s="62">
        <f t="shared" si="64"/>
        <v>159.68</v>
      </c>
      <c r="AJ36" s="62">
        <f t="shared" si="65"/>
        <v>39.91999999999999</v>
      </c>
      <c r="AK36" s="77">
        <f t="shared" si="66"/>
        <v>3243.8899999999994</v>
      </c>
      <c r="AL36" s="55">
        <f t="shared" si="67"/>
        <v>2751.6600000000003</v>
      </c>
      <c r="AM36" s="77">
        <f t="shared" si="68"/>
        <v>492.2299999999995</v>
      </c>
      <c r="AN36" s="78">
        <v>2550</v>
      </c>
      <c r="AO36" s="78">
        <v>2111</v>
      </c>
      <c r="AP36" s="86">
        <f t="shared" si="69"/>
        <v>201.6600000000003</v>
      </c>
      <c r="AQ36" s="87">
        <v>242.2800000000003</v>
      </c>
      <c r="AR36" s="88">
        <v>-40.62</v>
      </c>
    </row>
    <row r="37" spans="1:44" s="7" customFormat="1" ht="12.75" customHeight="1">
      <c r="A37" s="30" t="s">
        <v>67</v>
      </c>
      <c r="B37" s="31">
        <v>0.8</v>
      </c>
      <c r="C37" s="31">
        <v>0.8</v>
      </c>
      <c r="D37" s="32">
        <v>35741</v>
      </c>
      <c r="E37" s="32">
        <v>14249</v>
      </c>
      <c r="F37" s="41">
        <v>750</v>
      </c>
      <c r="G37" s="41">
        <v>950</v>
      </c>
      <c r="H37" s="42">
        <f t="shared" si="60"/>
        <v>4034.23</v>
      </c>
      <c r="I37" s="42">
        <f t="shared" si="61"/>
        <v>3227.38</v>
      </c>
      <c r="J37" s="50"/>
      <c r="K37" s="51">
        <f t="shared" si="62"/>
        <v>806.8499999999999</v>
      </c>
      <c r="L37" s="52">
        <v>37</v>
      </c>
      <c r="M37" s="52">
        <v>474</v>
      </c>
      <c r="N37" s="52">
        <f t="shared" si="53"/>
        <v>3700</v>
      </c>
      <c r="O37" s="52">
        <f t="shared" si="54"/>
        <v>3226</v>
      </c>
      <c r="P37" s="42">
        <f t="shared" si="55"/>
        <v>241.95</v>
      </c>
      <c r="Q37" s="42">
        <f t="shared" si="56"/>
        <v>193.56</v>
      </c>
      <c r="R37" s="55">
        <f t="shared" si="57"/>
        <v>48.389999999999986</v>
      </c>
      <c r="S37" s="52">
        <v>9</v>
      </c>
      <c r="T37" s="52">
        <v>1299</v>
      </c>
      <c r="U37" s="59">
        <f t="shared" si="70"/>
        <v>1800</v>
      </c>
      <c r="V37" s="59">
        <f t="shared" si="71"/>
        <v>501</v>
      </c>
      <c r="W37" s="60">
        <f t="shared" si="72"/>
        <v>37.58</v>
      </c>
      <c r="X37" s="60">
        <f t="shared" si="73"/>
        <v>30.06</v>
      </c>
      <c r="Y37" s="62">
        <f t="shared" si="74"/>
        <v>7.52</v>
      </c>
      <c r="Z37" s="52">
        <v>11</v>
      </c>
      <c r="AA37" s="52">
        <v>1396</v>
      </c>
      <c r="AB37" s="52">
        <f t="shared" si="75"/>
        <v>3300</v>
      </c>
      <c r="AC37" s="52">
        <f t="shared" si="76"/>
        <v>1904</v>
      </c>
      <c r="AD37" s="60">
        <f t="shared" si="77"/>
        <v>180.88</v>
      </c>
      <c r="AE37" s="60">
        <f t="shared" si="78"/>
        <v>144.7</v>
      </c>
      <c r="AF37" s="62">
        <f t="shared" si="79"/>
        <v>36.18000000000001</v>
      </c>
      <c r="AG37" s="68">
        <v>7016</v>
      </c>
      <c r="AH37" s="62">
        <f t="shared" si="63"/>
        <v>280.64</v>
      </c>
      <c r="AI37" s="62">
        <f t="shared" si="64"/>
        <v>224.51</v>
      </c>
      <c r="AJ37" s="62">
        <f t="shared" si="65"/>
        <v>56.129999999999995</v>
      </c>
      <c r="AK37" s="77">
        <f t="shared" si="66"/>
        <v>4775.280000000001</v>
      </c>
      <c r="AL37" s="55">
        <f t="shared" si="67"/>
        <v>3820.21</v>
      </c>
      <c r="AM37" s="77">
        <f t="shared" si="68"/>
        <v>955.0699999999999</v>
      </c>
      <c r="AN37" s="78">
        <v>3486</v>
      </c>
      <c r="AO37" s="78">
        <v>2886</v>
      </c>
      <c r="AP37" s="86">
        <f t="shared" si="69"/>
        <v>334.21000000000004</v>
      </c>
      <c r="AQ37" s="87">
        <v>401.53</v>
      </c>
      <c r="AR37" s="88">
        <v>-67.32</v>
      </c>
    </row>
    <row r="38" spans="1:44" s="7" customFormat="1" ht="12.75" customHeight="1">
      <c r="A38" s="30" t="s">
        <v>68</v>
      </c>
      <c r="B38" s="31">
        <v>0.8</v>
      </c>
      <c r="C38" s="31">
        <v>0.8</v>
      </c>
      <c r="D38" s="32">
        <v>31332</v>
      </c>
      <c r="E38" s="32">
        <v>11885</v>
      </c>
      <c r="F38" s="41">
        <v>750</v>
      </c>
      <c r="G38" s="41">
        <v>950</v>
      </c>
      <c r="H38" s="42">
        <f t="shared" si="60"/>
        <v>3478.98</v>
      </c>
      <c r="I38" s="42">
        <f t="shared" si="61"/>
        <v>2783.18</v>
      </c>
      <c r="J38" s="50"/>
      <c r="K38" s="51">
        <f t="shared" si="62"/>
        <v>695.8000000000002</v>
      </c>
      <c r="L38" s="52">
        <v>23</v>
      </c>
      <c r="M38" s="52">
        <v>690</v>
      </c>
      <c r="N38" s="52">
        <f t="shared" si="53"/>
        <v>2300</v>
      </c>
      <c r="O38" s="52">
        <f t="shared" si="54"/>
        <v>1610</v>
      </c>
      <c r="P38" s="42">
        <f t="shared" si="55"/>
        <v>120.75</v>
      </c>
      <c r="Q38" s="42">
        <f t="shared" si="56"/>
        <v>96.6</v>
      </c>
      <c r="R38" s="55">
        <f t="shared" si="57"/>
        <v>24.150000000000006</v>
      </c>
      <c r="S38" s="52">
        <v>11</v>
      </c>
      <c r="T38" s="52">
        <v>1382</v>
      </c>
      <c r="U38" s="59">
        <f t="shared" si="70"/>
        <v>2200</v>
      </c>
      <c r="V38" s="59">
        <f t="shared" si="71"/>
        <v>818</v>
      </c>
      <c r="W38" s="60">
        <f t="shared" si="72"/>
        <v>61.35</v>
      </c>
      <c r="X38" s="60">
        <f t="shared" si="73"/>
        <v>49.08</v>
      </c>
      <c r="Y38" s="62">
        <f t="shared" si="74"/>
        <v>12.270000000000003</v>
      </c>
      <c r="Z38" s="52">
        <v>6</v>
      </c>
      <c r="AA38" s="52">
        <v>1095</v>
      </c>
      <c r="AB38" s="52">
        <f t="shared" si="75"/>
        <v>1800</v>
      </c>
      <c r="AC38" s="52">
        <f t="shared" si="76"/>
        <v>705</v>
      </c>
      <c r="AD38" s="60">
        <f t="shared" si="77"/>
        <v>66.98</v>
      </c>
      <c r="AE38" s="60">
        <f t="shared" si="78"/>
        <v>53.58</v>
      </c>
      <c r="AF38" s="62">
        <f t="shared" si="79"/>
        <v>13.400000000000006</v>
      </c>
      <c r="AG38" s="68">
        <v>4740</v>
      </c>
      <c r="AH38" s="62">
        <f t="shared" si="63"/>
        <v>189.6</v>
      </c>
      <c r="AI38" s="62">
        <f t="shared" si="64"/>
        <v>151.68</v>
      </c>
      <c r="AJ38" s="62">
        <f t="shared" si="65"/>
        <v>37.91999999999999</v>
      </c>
      <c r="AK38" s="77">
        <f t="shared" si="66"/>
        <v>3917.66</v>
      </c>
      <c r="AL38" s="55">
        <f t="shared" si="67"/>
        <v>3134.12</v>
      </c>
      <c r="AM38" s="77">
        <f t="shared" si="68"/>
        <v>783.5400000000001</v>
      </c>
      <c r="AN38" s="78">
        <v>2816</v>
      </c>
      <c r="AO38" s="78">
        <v>2332</v>
      </c>
      <c r="AP38" s="86">
        <f t="shared" si="69"/>
        <v>318.1199999999999</v>
      </c>
      <c r="AQ38" s="87">
        <v>382.1999999999999</v>
      </c>
      <c r="AR38" s="88">
        <v>-64.08</v>
      </c>
    </row>
    <row r="39" spans="1:44" s="7" customFormat="1" ht="12.75" customHeight="1">
      <c r="A39" s="30" t="s">
        <v>69</v>
      </c>
      <c r="B39" s="31">
        <v>0.8</v>
      </c>
      <c r="C39" s="31">
        <v>0.9</v>
      </c>
      <c r="D39" s="32">
        <v>23222</v>
      </c>
      <c r="E39" s="32">
        <v>13506</v>
      </c>
      <c r="F39" s="41">
        <v>750</v>
      </c>
      <c r="G39" s="41">
        <v>950</v>
      </c>
      <c r="H39" s="42">
        <f t="shared" si="60"/>
        <v>3024.72</v>
      </c>
      <c r="I39" s="42">
        <f t="shared" si="61"/>
        <v>2566.69</v>
      </c>
      <c r="J39" s="50">
        <f aca="true" t="shared" si="81" ref="J39:J42">ROUND((400*D39+400*E39)/10000*(C39-B39),2)</f>
        <v>146.91</v>
      </c>
      <c r="K39" s="51">
        <f t="shared" si="62"/>
        <v>458.02999999999975</v>
      </c>
      <c r="L39" s="52">
        <v>11</v>
      </c>
      <c r="M39" s="52">
        <v>185</v>
      </c>
      <c r="N39" s="52">
        <f t="shared" si="53"/>
        <v>1100</v>
      </c>
      <c r="O39" s="52">
        <f t="shared" si="54"/>
        <v>915</v>
      </c>
      <c r="P39" s="42">
        <f t="shared" si="55"/>
        <v>68.63</v>
      </c>
      <c r="Q39" s="42">
        <f t="shared" si="56"/>
        <v>61.77</v>
      </c>
      <c r="R39" s="55">
        <f t="shared" si="57"/>
        <v>6.859999999999992</v>
      </c>
      <c r="S39" s="52">
        <v>3</v>
      </c>
      <c r="T39" s="52">
        <v>383</v>
      </c>
      <c r="U39" s="59">
        <f t="shared" si="70"/>
        <v>600</v>
      </c>
      <c r="V39" s="59">
        <f t="shared" si="71"/>
        <v>217</v>
      </c>
      <c r="W39" s="60">
        <f t="shared" si="72"/>
        <v>16.28</v>
      </c>
      <c r="X39" s="60">
        <f t="shared" si="73"/>
        <v>14.65</v>
      </c>
      <c r="Y39" s="62">
        <f t="shared" si="74"/>
        <v>1.6300000000000008</v>
      </c>
      <c r="Z39" s="52">
        <v>7</v>
      </c>
      <c r="AA39" s="52">
        <v>1365</v>
      </c>
      <c r="AB39" s="52">
        <f t="shared" si="75"/>
        <v>2100</v>
      </c>
      <c r="AC39" s="52">
        <f t="shared" si="76"/>
        <v>735</v>
      </c>
      <c r="AD39" s="60">
        <f t="shared" si="77"/>
        <v>69.83</v>
      </c>
      <c r="AE39" s="60">
        <f t="shared" si="78"/>
        <v>62.85</v>
      </c>
      <c r="AF39" s="62">
        <f t="shared" si="79"/>
        <v>6.979999999999997</v>
      </c>
      <c r="AG39" s="68">
        <v>1916</v>
      </c>
      <c r="AH39" s="62">
        <f t="shared" si="63"/>
        <v>76.64</v>
      </c>
      <c r="AI39" s="62">
        <f t="shared" si="64"/>
        <v>61.31</v>
      </c>
      <c r="AJ39" s="62">
        <f t="shared" si="65"/>
        <v>15.329999999999998</v>
      </c>
      <c r="AK39" s="77">
        <f t="shared" si="66"/>
        <v>3256.1</v>
      </c>
      <c r="AL39" s="55">
        <f t="shared" si="67"/>
        <v>2767.27</v>
      </c>
      <c r="AM39" s="77">
        <f t="shared" si="68"/>
        <v>488.82999999999976</v>
      </c>
      <c r="AN39" s="78">
        <v>2639</v>
      </c>
      <c r="AO39" s="78">
        <v>2185</v>
      </c>
      <c r="AP39" s="86">
        <f t="shared" si="69"/>
        <v>128.26999999999998</v>
      </c>
      <c r="AQ39" s="87">
        <v>154.10999999999999</v>
      </c>
      <c r="AR39" s="88">
        <v>-25.84</v>
      </c>
    </row>
    <row r="40" spans="1:44" s="7" customFormat="1" ht="12.75" customHeight="1">
      <c r="A40" s="30" t="s">
        <v>70</v>
      </c>
      <c r="B40" s="31">
        <v>0.8</v>
      </c>
      <c r="C40" s="31">
        <v>0.9</v>
      </c>
      <c r="D40" s="32">
        <v>12662</v>
      </c>
      <c r="E40" s="32">
        <v>6960</v>
      </c>
      <c r="F40" s="41">
        <v>750</v>
      </c>
      <c r="G40" s="41">
        <v>950</v>
      </c>
      <c r="H40" s="42">
        <f t="shared" si="60"/>
        <v>1610.85</v>
      </c>
      <c r="I40" s="42">
        <f t="shared" si="61"/>
        <v>1367.17</v>
      </c>
      <c r="J40" s="50">
        <f t="shared" si="81"/>
        <v>78.49</v>
      </c>
      <c r="K40" s="51">
        <f t="shared" si="62"/>
        <v>243.67999999999984</v>
      </c>
      <c r="L40" s="52">
        <v>3</v>
      </c>
      <c r="M40" s="52">
        <v>165</v>
      </c>
      <c r="N40" s="52">
        <f t="shared" si="53"/>
        <v>300</v>
      </c>
      <c r="O40" s="52">
        <f t="shared" si="54"/>
        <v>135</v>
      </c>
      <c r="P40" s="42">
        <f t="shared" si="55"/>
        <v>10.13</v>
      </c>
      <c r="Q40" s="42">
        <f t="shared" si="56"/>
        <v>9.12</v>
      </c>
      <c r="R40" s="55">
        <f t="shared" si="57"/>
        <v>1.0100000000000016</v>
      </c>
      <c r="S40" s="52">
        <v>4</v>
      </c>
      <c r="T40" s="52">
        <v>633</v>
      </c>
      <c r="U40" s="59">
        <f t="shared" si="70"/>
        <v>800</v>
      </c>
      <c r="V40" s="59">
        <f t="shared" si="71"/>
        <v>167</v>
      </c>
      <c r="W40" s="60">
        <f t="shared" si="72"/>
        <v>12.53</v>
      </c>
      <c r="X40" s="60">
        <f t="shared" si="73"/>
        <v>11.28</v>
      </c>
      <c r="Y40" s="62">
        <f t="shared" si="74"/>
        <v>1.25</v>
      </c>
      <c r="Z40" s="52">
        <v>9</v>
      </c>
      <c r="AA40" s="52">
        <v>1236</v>
      </c>
      <c r="AB40" s="52">
        <f t="shared" si="75"/>
        <v>2700</v>
      </c>
      <c r="AC40" s="52">
        <f t="shared" si="76"/>
        <v>1464</v>
      </c>
      <c r="AD40" s="60">
        <f t="shared" si="77"/>
        <v>139.08</v>
      </c>
      <c r="AE40" s="60">
        <f t="shared" si="78"/>
        <v>125.17</v>
      </c>
      <c r="AF40" s="62">
        <f t="shared" si="79"/>
        <v>13.91000000000001</v>
      </c>
      <c r="AG40" s="68">
        <v>989</v>
      </c>
      <c r="AH40" s="62">
        <f t="shared" si="63"/>
        <v>39.56</v>
      </c>
      <c r="AI40" s="62">
        <f t="shared" si="64"/>
        <v>31.65</v>
      </c>
      <c r="AJ40" s="62">
        <f t="shared" si="65"/>
        <v>7.910000000000004</v>
      </c>
      <c r="AK40" s="77">
        <f t="shared" si="66"/>
        <v>1812.1499999999999</v>
      </c>
      <c r="AL40" s="55">
        <f t="shared" si="67"/>
        <v>1544.39</v>
      </c>
      <c r="AM40" s="77">
        <f t="shared" si="68"/>
        <v>267.7599999999998</v>
      </c>
      <c r="AN40" s="78">
        <v>1410</v>
      </c>
      <c r="AO40" s="78">
        <v>1167</v>
      </c>
      <c r="AP40" s="86">
        <f t="shared" si="69"/>
        <v>134.3900000000001</v>
      </c>
      <c r="AQ40" s="87">
        <v>161.4600000000001</v>
      </c>
      <c r="AR40" s="88">
        <v>-27.07</v>
      </c>
    </row>
    <row r="41" spans="1:44" s="7" customFormat="1" ht="12.75" customHeight="1">
      <c r="A41" s="30" t="s">
        <v>71</v>
      </c>
      <c r="B41" s="31">
        <v>0.8</v>
      </c>
      <c r="C41" s="31">
        <v>0.9</v>
      </c>
      <c r="D41" s="32">
        <v>9287</v>
      </c>
      <c r="E41" s="32">
        <v>4146</v>
      </c>
      <c r="F41" s="41">
        <v>750</v>
      </c>
      <c r="G41" s="41">
        <v>950</v>
      </c>
      <c r="H41" s="42">
        <f t="shared" si="60"/>
        <v>1090.4</v>
      </c>
      <c r="I41" s="42">
        <f t="shared" si="61"/>
        <v>926.05</v>
      </c>
      <c r="J41" s="50">
        <f t="shared" si="81"/>
        <v>53.73</v>
      </c>
      <c r="K41" s="51">
        <f t="shared" si="62"/>
        <v>164.35000000000014</v>
      </c>
      <c r="L41" s="52">
        <v>8</v>
      </c>
      <c r="M41" s="52">
        <v>193</v>
      </c>
      <c r="N41" s="52">
        <f t="shared" si="53"/>
        <v>800</v>
      </c>
      <c r="O41" s="52">
        <f t="shared" si="54"/>
        <v>607</v>
      </c>
      <c r="P41" s="42">
        <f t="shared" si="55"/>
        <v>45.53</v>
      </c>
      <c r="Q41" s="42">
        <f t="shared" si="56"/>
        <v>40.98</v>
      </c>
      <c r="R41" s="55">
        <f t="shared" si="57"/>
        <v>4.550000000000004</v>
      </c>
      <c r="S41" s="52">
        <v>6</v>
      </c>
      <c r="T41" s="52">
        <v>858</v>
      </c>
      <c r="U41" s="59">
        <f t="shared" si="70"/>
        <v>1200</v>
      </c>
      <c r="V41" s="59">
        <f t="shared" si="71"/>
        <v>342</v>
      </c>
      <c r="W41" s="60">
        <f t="shared" si="72"/>
        <v>25.65</v>
      </c>
      <c r="X41" s="60">
        <f t="shared" si="73"/>
        <v>23.09</v>
      </c>
      <c r="Y41" s="62">
        <f t="shared" si="74"/>
        <v>2.5599999999999987</v>
      </c>
      <c r="Z41" s="52">
        <v>2</v>
      </c>
      <c r="AA41" s="52">
        <v>251</v>
      </c>
      <c r="AB41" s="52">
        <f t="shared" si="75"/>
        <v>600</v>
      </c>
      <c r="AC41" s="52">
        <f t="shared" si="76"/>
        <v>349</v>
      </c>
      <c r="AD41" s="60">
        <f t="shared" si="77"/>
        <v>33.16</v>
      </c>
      <c r="AE41" s="60">
        <f t="shared" si="78"/>
        <v>29.84</v>
      </c>
      <c r="AF41" s="62">
        <f t="shared" si="79"/>
        <v>3.3199999999999967</v>
      </c>
      <c r="AG41" s="68">
        <v>1676</v>
      </c>
      <c r="AH41" s="62">
        <f t="shared" si="63"/>
        <v>67.04</v>
      </c>
      <c r="AI41" s="62">
        <f t="shared" si="64"/>
        <v>53.63</v>
      </c>
      <c r="AJ41" s="62">
        <f t="shared" si="65"/>
        <v>13.410000000000004</v>
      </c>
      <c r="AK41" s="77">
        <f t="shared" si="66"/>
        <v>1261.7800000000002</v>
      </c>
      <c r="AL41" s="55">
        <f t="shared" si="67"/>
        <v>1073.59</v>
      </c>
      <c r="AM41" s="77">
        <f t="shared" si="68"/>
        <v>188.19000000000014</v>
      </c>
      <c r="AN41" s="78">
        <v>981</v>
      </c>
      <c r="AO41" s="78">
        <v>812</v>
      </c>
      <c r="AP41" s="86">
        <f t="shared" si="69"/>
        <v>92.58999999999992</v>
      </c>
      <c r="AQ41" s="87">
        <v>111.23999999999992</v>
      </c>
      <c r="AR41" s="88">
        <v>-18.65</v>
      </c>
    </row>
    <row r="42" spans="1:44" s="7" customFormat="1" ht="12.75" customHeight="1">
      <c r="A42" s="30" t="s">
        <v>72</v>
      </c>
      <c r="B42" s="31">
        <v>0.8</v>
      </c>
      <c r="C42" s="31">
        <v>0.9</v>
      </c>
      <c r="D42" s="32">
        <v>8605</v>
      </c>
      <c r="E42" s="32">
        <v>4542</v>
      </c>
      <c r="F42" s="41">
        <v>750</v>
      </c>
      <c r="G42" s="41">
        <v>950</v>
      </c>
      <c r="H42" s="42">
        <f t="shared" si="60"/>
        <v>1076.87</v>
      </c>
      <c r="I42" s="42">
        <f t="shared" si="61"/>
        <v>914.08</v>
      </c>
      <c r="J42" s="50">
        <f t="shared" si="81"/>
        <v>52.59</v>
      </c>
      <c r="K42" s="51">
        <f t="shared" si="62"/>
        <v>162.78999999999985</v>
      </c>
      <c r="L42" s="52">
        <v>6</v>
      </c>
      <c r="M42" s="52">
        <v>69</v>
      </c>
      <c r="N42" s="52">
        <f t="shared" si="53"/>
        <v>600</v>
      </c>
      <c r="O42" s="52">
        <f t="shared" si="54"/>
        <v>531</v>
      </c>
      <c r="P42" s="42">
        <f t="shared" si="55"/>
        <v>39.83</v>
      </c>
      <c r="Q42" s="42">
        <f t="shared" si="56"/>
        <v>35.85</v>
      </c>
      <c r="R42" s="55">
        <f t="shared" si="57"/>
        <v>3.979999999999997</v>
      </c>
      <c r="S42" s="52">
        <v>2</v>
      </c>
      <c r="T42" s="52">
        <v>373</v>
      </c>
      <c r="U42" s="59"/>
      <c r="V42" s="59"/>
      <c r="W42" s="60">
        <f t="shared" si="72"/>
        <v>0</v>
      </c>
      <c r="X42" s="60">
        <f t="shared" si="73"/>
        <v>0</v>
      </c>
      <c r="Y42" s="62">
        <f t="shared" si="74"/>
        <v>0</v>
      </c>
      <c r="Z42" s="52">
        <v>2</v>
      </c>
      <c r="AA42" s="52">
        <v>437</v>
      </c>
      <c r="AB42" s="52">
        <f t="shared" si="75"/>
        <v>600</v>
      </c>
      <c r="AC42" s="52">
        <f t="shared" si="76"/>
        <v>163</v>
      </c>
      <c r="AD42" s="60">
        <f t="shared" si="77"/>
        <v>15.49</v>
      </c>
      <c r="AE42" s="60">
        <f t="shared" si="78"/>
        <v>13.94</v>
      </c>
      <c r="AF42" s="62">
        <f t="shared" si="79"/>
        <v>1.5500000000000007</v>
      </c>
      <c r="AG42" s="68">
        <v>2638</v>
      </c>
      <c r="AH42" s="62">
        <f t="shared" si="63"/>
        <v>105.52</v>
      </c>
      <c r="AI42" s="62">
        <f t="shared" si="64"/>
        <v>84.42</v>
      </c>
      <c r="AJ42" s="62">
        <f t="shared" si="65"/>
        <v>21.099999999999994</v>
      </c>
      <c r="AK42" s="77">
        <f t="shared" si="66"/>
        <v>1237.7099999999998</v>
      </c>
      <c r="AL42" s="55">
        <f t="shared" si="67"/>
        <v>1048.2900000000002</v>
      </c>
      <c r="AM42" s="77">
        <f t="shared" si="68"/>
        <v>189.41999999999985</v>
      </c>
      <c r="AN42" s="78">
        <v>1026</v>
      </c>
      <c r="AO42" s="78">
        <v>850</v>
      </c>
      <c r="AP42" s="86">
        <f t="shared" si="69"/>
        <v>22.29000000000019</v>
      </c>
      <c r="AQ42" s="87">
        <v>26.780000000000193</v>
      </c>
      <c r="AR42" s="88">
        <v>-4.49</v>
      </c>
    </row>
    <row r="43" spans="1:44" s="7" customFormat="1" ht="12.75" customHeight="1">
      <c r="A43" s="30" t="s">
        <v>73</v>
      </c>
      <c r="B43" s="31">
        <v>0.4</v>
      </c>
      <c r="C43" s="31">
        <v>0.4</v>
      </c>
      <c r="D43" s="32">
        <v>28504</v>
      </c>
      <c r="E43" s="32">
        <v>12629</v>
      </c>
      <c r="F43" s="41">
        <v>750</v>
      </c>
      <c r="G43" s="41">
        <v>950</v>
      </c>
      <c r="H43" s="42">
        <f t="shared" si="60"/>
        <v>3337.56</v>
      </c>
      <c r="I43" s="42">
        <f t="shared" si="61"/>
        <v>1335.02</v>
      </c>
      <c r="J43" s="50"/>
      <c r="K43" s="51">
        <f t="shared" si="62"/>
        <v>2002.54</v>
      </c>
      <c r="L43" s="52">
        <v>20</v>
      </c>
      <c r="M43" s="52">
        <v>791</v>
      </c>
      <c r="N43" s="52">
        <f t="shared" si="53"/>
        <v>2000</v>
      </c>
      <c r="O43" s="52">
        <f t="shared" si="54"/>
        <v>1209</v>
      </c>
      <c r="P43" s="42">
        <f t="shared" si="55"/>
        <v>90.68</v>
      </c>
      <c r="Q43" s="42">
        <f t="shared" si="56"/>
        <v>36.27</v>
      </c>
      <c r="R43" s="55">
        <f t="shared" si="57"/>
        <v>54.410000000000004</v>
      </c>
      <c r="S43" s="52">
        <v>7</v>
      </c>
      <c r="T43" s="52">
        <v>1030</v>
      </c>
      <c r="U43" s="59">
        <f>S43*200</f>
        <v>1400</v>
      </c>
      <c r="V43" s="59">
        <f>U43-T43</f>
        <v>370</v>
      </c>
      <c r="W43" s="60">
        <f t="shared" si="72"/>
        <v>27.75</v>
      </c>
      <c r="X43" s="60">
        <f t="shared" si="73"/>
        <v>11.1</v>
      </c>
      <c r="Y43" s="62">
        <f t="shared" si="74"/>
        <v>16.65</v>
      </c>
      <c r="Z43" s="52">
        <v>3</v>
      </c>
      <c r="AA43" s="52">
        <v>625</v>
      </c>
      <c r="AB43" s="52">
        <f t="shared" si="75"/>
        <v>900</v>
      </c>
      <c r="AC43" s="52">
        <f t="shared" si="76"/>
        <v>275</v>
      </c>
      <c r="AD43" s="60">
        <f t="shared" si="77"/>
        <v>26.13</v>
      </c>
      <c r="AE43" s="60">
        <f t="shared" si="78"/>
        <v>10.45</v>
      </c>
      <c r="AF43" s="62">
        <f t="shared" si="79"/>
        <v>15.68</v>
      </c>
      <c r="AG43" s="68">
        <v>2504</v>
      </c>
      <c r="AH43" s="62">
        <f t="shared" si="63"/>
        <v>100.16</v>
      </c>
      <c r="AI43" s="62">
        <f t="shared" si="64"/>
        <v>40.06</v>
      </c>
      <c r="AJ43" s="62">
        <f t="shared" si="65"/>
        <v>60.099999999999994</v>
      </c>
      <c r="AK43" s="77">
        <f t="shared" si="66"/>
        <v>3582.2799999999997</v>
      </c>
      <c r="AL43" s="55">
        <f t="shared" si="67"/>
        <v>1432.8999999999999</v>
      </c>
      <c r="AM43" s="77">
        <f t="shared" si="68"/>
        <v>2149.3799999999997</v>
      </c>
      <c r="AN43" s="78">
        <v>1329</v>
      </c>
      <c r="AO43" s="78">
        <v>1100</v>
      </c>
      <c r="AP43" s="86">
        <f t="shared" si="69"/>
        <v>103.89999999999986</v>
      </c>
      <c r="AQ43" s="87">
        <v>124.82999999999987</v>
      </c>
      <c r="AR43" s="88">
        <v>-20.93</v>
      </c>
    </row>
    <row r="44" spans="1:44" s="7" customFormat="1" ht="12.75" customHeight="1">
      <c r="A44" s="27" t="s">
        <v>74</v>
      </c>
      <c r="B44" s="28"/>
      <c r="C44" s="28"/>
      <c r="D44" s="33">
        <f aca="true" t="shared" si="82" ref="D44:AR44">SUM(D45:D57)</f>
        <v>853332</v>
      </c>
      <c r="E44" s="33">
        <f t="shared" si="82"/>
        <v>370792</v>
      </c>
      <c r="F44" s="41"/>
      <c r="G44" s="41"/>
      <c r="H44" s="33">
        <f t="shared" si="82"/>
        <v>99225.17</v>
      </c>
      <c r="I44" s="33">
        <f t="shared" si="82"/>
        <v>41687.51</v>
      </c>
      <c r="J44" s="33">
        <f t="shared" si="82"/>
        <v>0</v>
      </c>
      <c r="K44" s="33">
        <f t="shared" si="82"/>
        <v>57537.66</v>
      </c>
      <c r="L44" s="33">
        <f t="shared" si="82"/>
        <v>212</v>
      </c>
      <c r="M44" s="33">
        <f t="shared" si="82"/>
        <v>11085</v>
      </c>
      <c r="N44" s="43">
        <f t="shared" si="82"/>
        <v>21200</v>
      </c>
      <c r="O44" s="43">
        <f t="shared" si="82"/>
        <v>10115</v>
      </c>
      <c r="P44" s="54">
        <f t="shared" si="82"/>
        <v>758.6499999999999</v>
      </c>
      <c r="Q44" s="54">
        <f t="shared" si="82"/>
        <v>551.25</v>
      </c>
      <c r="R44" s="54">
        <f t="shared" si="82"/>
        <v>207.39999999999998</v>
      </c>
      <c r="S44" s="29">
        <f t="shared" si="82"/>
        <v>260</v>
      </c>
      <c r="T44" s="29">
        <f t="shared" si="82"/>
        <v>37071</v>
      </c>
      <c r="U44" s="29">
        <f t="shared" si="82"/>
        <v>52000</v>
      </c>
      <c r="V44" s="58">
        <f t="shared" si="82"/>
        <v>14929</v>
      </c>
      <c r="W44" s="29">
        <f t="shared" si="82"/>
        <v>1119.7</v>
      </c>
      <c r="X44" s="29">
        <f t="shared" si="82"/>
        <v>599.6899999999999</v>
      </c>
      <c r="Y44" s="29">
        <f t="shared" si="82"/>
        <v>520.01</v>
      </c>
      <c r="Z44" s="29">
        <f t="shared" si="82"/>
        <v>41</v>
      </c>
      <c r="AA44" s="29">
        <f t="shared" si="82"/>
        <v>7642</v>
      </c>
      <c r="AB44" s="29">
        <f t="shared" si="82"/>
        <v>12300</v>
      </c>
      <c r="AC44" s="29">
        <f t="shared" si="82"/>
        <v>4658</v>
      </c>
      <c r="AD44" s="63">
        <f t="shared" si="82"/>
        <v>442.53</v>
      </c>
      <c r="AE44" s="63">
        <f t="shared" si="82"/>
        <v>313.88000000000005</v>
      </c>
      <c r="AF44" s="63">
        <f t="shared" si="82"/>
        <v>128.64999999999998</v>
      </c>
      <c r="AG44" s="29">
        <f t="shared" si="82"/>
        <v>54716</v>
      </c>
      <c r="AH44" s="29">
        <f t="shared" si="82"/>
        <v>2188.6400000000003</v>
      </c>
      <c r="AI44" s="54">
        <f t="shared" si="82"/>
        <v>1085.7499999999998</v>
      </c>
      <c r="AJ44" s="28">
        <f t="shared" si="82"/>
        <v>1102.89</v>
      </c>
      <c r="AK44" s="28">
        <f t="shared" si="82"/>
        <v>103734.69</v>
      </c>
      <c r="AL44" s="54">
        <f t="shared" si="82"/>
        <v>44238.079999999994</v>
      </c>
      <c r="AM44" s="54">
        <f t="shared" si="82"/>
        <v>59496.61</v>
      </c>
      <c r="AN44" s="43">
        <f t="shared" si="82"/>
        <v>40582</v>
      </c>
      <c r="AO44" s="43">
        <f t="shared" si="82"/>
        <v>33601</v>
      </c>
      <c r="AP44" s="93">
        <f t="shared" si="82"/>
        <v>3656.079999999999</v>
      </c>
      <c r="AQ44" s="93">
        <f t="shared" si="82"/>
        <v>4392.54</v>
      </c>
      <c r="AR44" s="54">
        <f t="shared" si="82"/>
        <v>-736.4599999999999</v>
      </c>
    </row>
    <row r="45" spans="1:44" s="6" customFormat="1" ht="12.75" customHeight="1">
      <c r="A45" s="30" t="s">
        <v>40</v>
      </c>
      <c r="B45" s="31">
        <v>0.2</v>
      </c>
      <c r="C45" s="31">
        <v>0.2</v>
      </c>
      <c r="D45" s="32">
        <v>14359</v>
      </c>
      <c r="E45" s="32">
        <v>19019</v>
      </c>
      <c r="F45" s="41">
        <v>750</v>
      </c>
      <c r="G45" s="41">
        <v>950</v>
      </c>
      <c r="H45" s="42">
        <f aca="true" t="shared" si="83" ref="H45:H57">ROUND((D45*F45+E45*G45)/10000,2)</f>
        <v>2883.73</v>
      </c>
      <c r="I45" s="42">
        <f aca="true" t="shared" si="84" ref="I45:I57">ROUND((350*D45+550*E45)*B45/10000+400*(D45+E45)*C45/10000,2)</f>
        <v>576.75</v>
      </c>
      <c r="J45" s="50"/>
      <c r="K45" s="51">
        <f aca="true" t="shared" si="85" ref="K45:K57">H45-I45</f>
        <v>2306.98</v>
      </c>
      <c r="L45" s="52">
        <v>1</v>
      </c>
      <c r="M45" s="52">
        <v>61</v>
      </c>
      <c r="N45" s="52">
        <f aca="true" t="shared" si="86" ref="N45:N53">L45*100</f>
        <v>100</v>
      </c>
      <c r="O45" s="52">
        <f aca="true" t="shared" si="87" ref="O45:O53">N45-M45</f>
        <v>39</v>
      </c>
      <c r="P45" s="42">
        <f aca="true" t="shared" si="88" ref="P45:P53">ROUND(O45*750/10000,2)</f>
        <v>2.93</v>
      </c>
      <c r="Q45" s="42">
        <f aca="true" t="shared" si="89" ref="Q45:Q53">ROUND(P45*C45,2)</f>
        <v>0.59</v>
      </c>
      <c r="R45" s="55">
        <f aca="true" t="shared" si="90" ref="R45:R53">P45-Q45</f>
        <v>2.3400000000000003</v>
      </c>
      <c r="S45" s="56"/>
      <c r="T45" s="56"/>
      <c r="U45" s="59"/>
      <c r="V45" s="59"/>
      <c r="W45" s="60"/>
      <c r="X45" s="60"/>
      <c r="Y45" s="62"/>
      <c r="Z45" s="59">
        <v>1</v>
      </c>
      <c r="AA45" s="52">
        <v>171</v>
      </c>
      <c r="AB45" s="52">
        <f aca="true" t="shared" si="91" ref="AB45:AB53">Z45*300</f>
        <v>300</v>
      </c>
      <c r="AC45" s="52">
        <f aca="true" t="shared" si="92" ref="AC45:AC53">AB45-AA45</f>
        <v>129</v>
      </c>
      <c r="AD45" s="60">
        <f aca="true" t="shared" si="93" ref="AD45:AD53">ROUND(AC45*950/10000,2)</f>
        <v>12.26</v>
      </c>
      <c r="AE45" s="60">
        <f aca="true" t="shared" si="94" ref="AE45:AE53">ROUND(AD45*C45,2)</f>
        <v>2.45</v>
      </c>
      <c r="AF45" s="62">
        <f aca="true" t="shared" si="95" ref="AF45:AF53">AD45-AE45</f>
        <v>9.809999999999999</v>
      </c>
      <c r="AG45" s="67">
        <v>346</v>
      </c>
      <c r="AH45" s="62">
        <f aca="true" t="shared" si="96" ref="AH45:AH57">ROUND(AG45*400/10000,2)</f>
        <v>13.84</v>
      </c>
      <c r="AI45" s="62">
        <f aca="true" t="shared" si="97" ref="AI45:AI57">ROUND(AH45*B45,2)</f>
        <v>2.77</v>
      </c>
      <c r="AJ45" s="62">
        <f aca="true" t="shared" si="98" ref="AJ45:AJ57">AH45-AI45</f>
        <v>11.07</v>
      </c>
      <c r="AK45" s="77">
        <f aca="true" t="shared" si="99" ref="AK45:AK57">H45+P45+AH45+W45+AD45</f>
        <v>2912.76</v>
      </c>
      <c r="AL45" s="55">
        <f aca="true" t="shared" si="100" ref="AL45:AL57">Q45+AI45+I45+X45+AE45</f>
        <v>582.5600000000001</v>
      </c>
      <c r="AM45" s="77">
        <f aca="true" t="shared" si="101" ref="AM45:AM57">K45+R45+AJ45+Y45+AF45</f>
        <v>2330.2000000000003</v>
      </c>
      <c r="AN45" s="78">
        <v>500</v>
      </c>
      <c r="AO45" s="78">
        <v>414</v>
      </c>
      <c r="AP45" s="86">
        <f aca="true" t="shared" si="102" ref="AP45:AP57">AL45-AN45</f>
        <v>82.56000000000006</v>
      </c>
      <c r="AQ45" s="87">
        <v>99.19000000000005</v>
      </c>
      <c r="AR45" s="88">
        <v>-16.63</v>
      </c>
    </row>
    <row r="46" spans="1:44" s="7" customFormat="1" ht="12.75" customHeight="1">
      <c r="A46" s="30" t="s">
        <v>75</v>
      </c>
      <c r="B46" s="31">
        <v>0.2</v>
      </c>
      <c r="C46" s="31">
        <v>0.2</v>
      </c>
      <c r="D46" s="32">
        <v>41772</v>
      </c>
      <c r="E46" s="32">
        <v>16661</v>
      </c>
      <c r="F46" s="41">
        <v>750</v>
      </c>
      <c r="G46" s="41">
        <v>950</v>
      </c>
      <c r="H46" s="42">
        <f t="shared" si="83"/>
        <v>4715.7</v>
      </c>
      <c r="I46" s="42">
        <f t="shared" si="84"/>
        <v>943.14</v>
      </c>
      <c r="J46" s="50"/>
      <c r="K46" s="51">
        <f t="shared" si="85"/>
        <v>3772.56</v>
      </c>
      <c r="L46" s="52"/>
      <c r="M46" s="52"/>
      <c r="N46" s="52"/>
      <c r="O46" s="52"/>
      <c r="P46" s="42"/>
      <c r="Q46" s="42"/>
      <c r="R46" s="55"/>
      <c r="S46" s="52"/>
      <c r="T46" s="52"/>
      <c r="U46" s="59"/>
      <c r="V46" s="59"/>
      <c r="W46" s="60"/>
      <c r="X46" s="60"/>
      <c r="Y46" s="62"/>
      <c r="Z46" s="52"/>
      <c r="AA46" s="52"/>
      <c r="AB46" s="52"/>
      <c r="AC46" s="52"/>
      <c r="AD46" s="60"/>
      <c r="AE46" s="60"/>
      <c r="AF46" s="62"/>
      <c r="AG46" s="67"/>
      <c r="AH46" s="62"/>
      <c r="AI46" s="62"/>
      <c r="AJ46" s="62"/>
      <c r="AK46" s="77">
        <f t="shared" si="99"/>
        <v>4715.7</v>
      </c>
      <c r="AL46" s="55">
        <f t="shared" si="100"/>
        <v>943.14</v>
      </c>
      <c r="AM46" s="77">
        <f t="shared" si="101"/>
        <v>3772.56</v>
      </c>
      <c r="AN46" s="78">
        <v>897</v>
      </c>
      <c r="AO46" s="78">
        <v>743</v>
      </c>
      <c r="AP46" s="86">
        <f t="shared" si="102"/>
        <v>46.139999999999986</v>
      </c>
      <c r="AQ46" s="87">
        <v>55.429999999999986</v>
      </c>
      <c r="AR46" s="88">
        <v>-9.29</v>
      </c>
    </row>
    <row r="47" spans="1:44" s="7" customFormat="1" ht="12.75" customHeight="1">
      <c r="A47" s="30" t="s">
        <v>76</v>
      </c>
      <c r="B47" s="31">
        <v>0.2</v>
      </c>
      <c r="C47" s="31">
        <v>0.2</v>
      </c>
      <c r="D47" s="32">
        <v>48391</v>
      </c>
      <c r="E47" s="32">
        <v>15758</v>
      </c>
      <c r="F47" s="41">
        <v>750</v>
      </c>
      <c r="G47" s="41">
        <v>950</v>
      </c>
      <c r="H47" s="42">
        <f t="shared" si="83"/>
        <v>5126.34</v>
      </c>
      <c r="I47" s="42">
        <f t="shared" si="84"/>
        <v>1025.27</v>
      </c>
      <c r="J47" s="50"/>
      <c r="K47" s="51">
        <f t="shared" si="85"/>
        <v>4101.07</v>
      </c>
      <c r="L47" s="52"/>
      <c r="M47" s="52"/>
      <c r="N47" s="52"/>
      <c r="O47" s="52"/>
      <c r="P47" s="42"/>
      <c r="Q47" s="42"/>
      <c r="R47" s="55"/>
      <c r="S47" s="52"/>
      <c r="T47" s="52"/>
      <c r="U47" s="59"/>
      <c r="V47" s="59"/>
      <c r="W47" s="60"/>
      <c r="X47" s="60"/>
      <c r="Y47" s="62"/>
      <c r="Z47" s="52">
        <v>1</v>
      </c>
      <c r="AA47" s="52">
        <v>266</v>
      </c>
      <c r="AB47" s="52">
        <f t="shared" si="91"/>
        <v>300</v>
      </c>
      <c r="AC47" s="52">
        <f t="shared" si="92"/>
        <v>34</v>
      </c>
      <c r="AD47" s="60">
        <f t="shared" si="93"/>
        <v>3.23</v>
      </c>
      <c r="AE47" s="60">
        <f t="shared" si="94"/>
        <v>0.65</v>
      </c>
      <c r="AF47" s="62">
        <f t="shared" si="95"/>
        <v>2.58</v>
      </c>
      <c r="AG47" s="67">
        <v>162</v>
      </c>
      <c r="AH47" s="62">
        <f t="shared" si="96"/>
        <v>6.48</v>
      </c>
      <c r="AI47" s="62">
        <f t="shared" si="97"/>
        <v>1.3</v>
      </c>
      <c r="AJ47" s="62">
        <f t="shared" si="98"/>
        <v>5.180000000000001</v>
      </c>
      <c r="AK47" s="77">
        <f t="shared" si="99"/>
        <v>5136.049999999999</v>
      </c>
      <c r="AL47" s="55">
        <f t="shared" si="100"/>
        <v>1027.22</v>
      </c>
      <c r="AM47" s="77">
        <f t="shared" si="101"/>
        <v>4108.83</v>
      </c>
      <c r="AN47" s="78">
        <v>925</v>
      </c>
      <c r="AO47" s="78">
        <v>766</v>
      </c>
      <c r="AP47" s="86">
        <f t="shared" si="102"/>
        <v>102.22000000000003</v>
      </c>
      <c r="AQ47" s="87">
        <v>122.81000000000003</v>
      </c>
      <c r="AR47" s="88">
        <v>-20.59</v>
      </c>
    </row>
    <row r="48" spans="1:44" s="7" customFormat="1" ht="12.75" customHeight="1">
      <c r="A48" s="30" t="s">
        <v>77</v>
      </c>
      <c r="B48" s="31">
        <v>0.2</v>
      </c>
      <c r="C48" s="31">
        <v>0.2</v>
      </c>
      <c r="D48" s="32">
        <v>24603</v>
      </c>
      <c r="E48" s="32">
        <v>9523</v>
      </c>
      <c r="F48" s="41">
        <v>750</v>
      </c>
      <c r="G48" s="41">
        <v>950</v>
      </c>
      <c r="H48" s="42">
        <f t="shared" si="83"/>
        <v>2749.91</v>
      </c>
      <c r="I48" s="42">
        <f t="shared" si="84"/>
        <v>549.98</v>
      </c>
      <c r="J48" s="50"/>
      <c r="K48" s="51">
        <f t="shared" si="85"/>
        <v>2199.93</v>
      </c>
      <c r="L48" s="52">
        <v>5</v>
      </c>
      <c r="M48" s="52">
        <v>358</v>
      </c>
      <c r="N48" s="52">
        <f t="shared" si="86"/>
        <v>500</v>
      </c>
      <c r="O48" s="52">
        <f t="shared" si="87"/>
        <v>142</v>
      </c>
      <c r="P48" s="42">
        <f t="shared" si="88"/>
        <v>10.65</v>
      </c>
      <c r="Q48" s="42">
        <f t="shared" si="89"/>
        <v>2.13</v>
      </c>
      <c r="R48" s="55">
        <f t="shared" si="90"/>
        <v>8.52</v>
      </c>
      <c r="S48" s="52">
        <v>7</v>
      </c>
      <c r="T48" s="52">
        <v>1038</v>
      </c>
      <c r="U48" s="59">
        <f aca="true" t="shared" si="103" ref="U48:U57">S48*200</f>
        <v>1400</v>
      </c>
      <c r="V48" s="59">
        <f aca="true" t="shared" si="104" ref="V48:V57">U48-T48</f>
        <v>362</v>
      </c>
      <c r="W48" s="60">
        <f aca="true" t="shared" si="105" ref="W48:W57">ROUND(V48*750/10000,2)</f>
        <v>27.15</v>
      </c>
      <c r="X48" s="60">
        <f aca="true" t="shared" si="106" ref="X48:X57">ROUND(W48*C48,2)</f>
        <v>5.43</v>
      </c>
      <c r="Y48" s="62">
        <f aca="true" t="shared" si="107" ref="Y48:Y57">W48-X48</f>
        <v>21.72</v>
      </c>
      <c r="Z48" s="52">
        <v>1</v>
      </c>
      <c r="AA48" s="52">
        <v>114</v>
      </c>
      <c r="AB48" s="52">
        <f t="shared" si="91"/>
        <v>300</v>
      </c>
      <c r="AC48" s="52">
        <f t="shared" si="92"/>
        <v>186</v>
      </c>
      <c r="AD48" s="60">
        <f t="shared" si="93"/>
        <v>17.67</v>
      </c>
      <c r="AE48" s="60">
        <f t="shared" si="94"/>
        <v>3.53</v>
      </c>
      <c r="AF48" s="62">
        <f t="shared" si="95"/>
        <v>14.140000000000002</v>
      </c>
      <c r="AG48" s="67">
        <v>454</v>
      </c>
      <c r="AH48" s="62">
        <f t="shared" si="96"/>
        <v>18.16</v>
      </c>
      <c r="AI48" s="62">
        <f t="shared" si="97"/>
        <v>3.63</v>
      </c>
      <c r="AJ48" s="62">
        <f t="shared" si="98"/>
        <v>14.530000000000001</v>
      </c>
      <c r="AK48" s="77">
        <f t="shared" si="99"/>
        <v>2823.54</v>
      </c>
      <c r="AL48" s="55">
        <f t="shared" si="100"/>
        <v>564.6999999999999</v>
      </c>
      <c r="AM48" s="77">
        <f t="shared" si="101"/>
        <v>2258.8399999999997</v>
      </c>
      <c r="AN48" s="78">
        <v>498</v>
      </c>
      <c r="AO48" s="78">
        <v>412</v>
      </c>
      <c r="AP48" s="86">
        <f t="shared" si="102"/>
        <v>66.69999999999993</v>
      </c>
      <c r="AQ48" s="87">
        <v>80.13999999999993</v>
      </c>
      <c r="AR48" s="88">
        <v>-13.44</v>
      </c>
    </row>
    <row r="49" spans="1:44" s="7" customFormat="1" ht="12.75" customHeight="1">
      <c r="A49" s="30" t="s">
        <v>78</v>
      </c>
      <c r="B49" s="31">
        <v>0.2</v>
      </c>
      <c r="C49" s="31">
        <v>0.2</v>
      </c>
      <c r="D49" s="32">
        <v>36083</v>
      </c>
      <c r="E49" s="32">
        <v>14768</v>
      </c>
      <c r="F49" s="41">
        <v>750</v>
      </c>
      <c r="G49" s="41">
        <v>950</v>
      </c>
      <c r="H49" s="42">
        <f t="shared" si="83"/>
        <v>4109.19</v>
      </c>
      <c r="I49" s="42">
        <f t="shared" si="84"/>
        <v>821.84</v>
      </c>
      <c r="J49" s="50"/>
      <c r="K49" s="51">
        <f t="shared" si="85"/>
        <v>3287.3499999999995</v>
      </c>
      <c r="L49" s="52">
        <v>5</v>
      </c>
      <c r="M49" s="52">
        <v>151</v>
      </c>
      <c r="N49" s="52">
        <f t="shared" si="86"/>
        <v>500</v>
      </c>
      <c r="O49" s="52">
        <f t="shared" si="87"/>
        <v>349</v>
      </c>
      <c r="P49" s="42">
        <f t="shared" si="88"/>
        <v>26.18</v>
      </c>
      <c r="Q49" s="42">
        <f t="shared" si="89"/>
        <v>5.24</v>
      </c>
      <c r="R49" s="55">
        <f t="shared" si="90"/>
        <v>20.939999999999998</v>
      </c>
      <c r="S49" s="52">
        <v>14</v>
      </c>
      <c r="T49" s="52">
        <v>2030</v>
      </c>
      <c r="U49" s="59">
        <f t="shared" si="103"/>
        <v>2800</v>
      </c>
      <c r="V49" s="59">
        <f t="shared" si="104"/>
        <v>770</v>
      </c>
      <c r="W49" s="60">
        <f t="shared" si="105"/>
        <v>57.75</v>
      </c>
      <c r="X49" s="60">
        <f t="shared" si="106"/>
        <v>11.55</v>
      </c>
      <c r="Y49" s="62">
        <f t="shared" si="107"/>
        <v>46.2</v>
      </c>
      <c r="Z49" s="52">
        <v>1</v>
      </c>
      <c r="AA49" s="52">
        <v>158</v>
      </c>
      <c r="AB49" s="52">
        <f t="shared" si="91"/>
        <v>300</v>
      </c>
      <c r="AC49" s="52">
        <f t="shared" si="92"/>
        <v>142</v>
      </c>
      <c r="AD49" s="60">
        <f t="shared" si="93"/>
        <v>13.49</v>
      </c>
      <c r="AE49" s="60">
        <f t="shared" si="94"/>
        <v>2.7</v>
      </c>
      <c r="AF49" s="62">
        <f t="shared" si="95"/>
        <v>10.79</v>
      </c>
      <c r="AG49" s="67">
        <v>2967</v>
      </c>
      <c r="AH49" s="62">
        <f t="shared" si="96"/>
        <v>118.68</v>
      </c>
      <c r="AI49" s="62">
        <f t="shared" si="97"/>
        <v>23.74</v>
      </c>
      <c r="AJ49" s="62">
        <f t="shared" si="98"/>
        <v>94.94000000000001</v>
      </c>
      <c r="AK49" s="77">
        <f t="shared" si="99"/>
        <v>4325.29</v>
      </c>
      <c r="AL49" s="55">
        <f t="shared" si="100"/>
        <v>865.07</v>
      </c>
      <c r="AM49" s="77">
        <f t="shared" si="101"/>
        <v>3460.2199999999993</v>
      </c>
      <c r="AN49" s="78">
        <v>787</v>
      </c>
      <c r="AO49" s="78">
        <v>652</v>
      </c>
      <c r="AP49" s="86">
        <f t="shared" si="102"/>
        <v>78.07000000000005</v>
      </c>
      <c r="AQ49" s="87">
        <v>93.80000000000005</v>
      </c>
      <c r="AR49" s="88">
        <v>-15.73</v>
      </c>
    </row>
    <row r="50" spans="1:44" s="7" customFormat="1" ht="12.75" customHeight="1">
      <c r="A50" s="30" t="s">
        <v>79</v>
      </c>
      <c r="B50" s="31">
        <v>0.4</v>
      </c>
      <c r="C50" s="31">
        <v>0.4</v>
      </c>
      <c r="D50" s="32">
        <v>79278</v>
      </c>
      <c r="E50" s="32">
        <v>28599</v>
      </c>
      <c r="F50" s="41">
        <v>750</v>
      </c>
      <c r="G50" s="41">
        <v>950</v>
      </c>
      <c r="H50" s="42">
        <f t="shared" si="83"/>
        <v>8662.76</v>
      </c>
      <c r="I50" s="42">
        <f t="shared" si="84"/>
        <v>3465.1</v>
      </c>
      <c r="J50" s="50"/>
      <c r="K50" s="51">
        <f t="shared" si="85"/>
        <v>5197.66</v>
      </c>
      <c r="L50" s="52">
        <v>8</v>
      </c>
      <c r="M50" s="52">
        <v>695</v>
      </c>
      <c r="N50" s="52">
        <f t="shared" si="86"/>
        <v>800</v>
      </c>
      <c r="O50" s="52">
        <f t="shared" si="87"/>
        <v>105</v>
      </c>
      <c r="P50" s="42">
        <f t="shared" si="88"/>
        <v>7.88</v>
      </c>
      <c r="Q50" s="42">
        <f t="shared" si="89"/>
        <v>3.15</v>
      </c>
      <c r="R50" s="55">
        <f t="shared" si="90"/>
        <v>4.73</v>
      </c>
      <c r="S50" s="52">
        <v>41</v>
      </c>
      <c r="T50" s="52">
        <v>5887</v>
      </c>
      <c r="U50" s="59">
        <f t="shared" si="103"/>
        <v>8200</v>
      </c>
      <c r="V50" s="59">
        <f t="shared" si="104"/>
        <v>2313</v>
      </c>
      <c r="W50" s="60">
        <f t="shared" si="105"/>
        <v>173.48</v>
      </c>
      <c r="X50" s="60">
        <f t="shared" si="106"/>
        <v>69.39</v>
      </c>
      <c r="Y50" s="62">
        <f t="shared" si="107"/>
        <v>104.08999999999999</v>
      </c>
      <c r="Z50" s="52">
        <v>3</v>
      </c>
      <c r="AA50" s="52">
        <v>883</v>
      </c>
      <c r="AB50" s="52">
        <f t="shared" si="91"/>
        <v>900</v>
      </c>
      <c r="AC50" s="52">
        <f t="shared" si="92"/>
        <v>17</v>
      </c>
      <c r="AD50" s="60">
        <f t="shared" si="93"/>
        <v>1.62</v>
      </c>
      <c r="AE50" s="60">
        <f t="shared" si="94"/>
        <v>0.65</v>
      </c>
      <c r="AF50" s="62">
        <f t="shared" si="95"/>
        <v>0.9700000000000001</v>
      </c>
      <c r="AG50" s="67">
        <v>5851</v>
      </c>
      <c r="AH50" s="62">
        <f t="shared" si="96"/>
        <v>234.04</v>
      </c>
      <c r="AI50" s="62">
        <f t="shared" si="97"/>
        <v>93.62</v>
      </c>
      <c r="AJ50" s="62">
        <f t="shared" si="98"/>
        <v>140.42</v>
      </c>
      <c r="AK50" s="77">
        <f t="shared" si="99"/>
        <v>9079.78</v>
      </c>
      <c r="AL50" s="55">
        <f t="shared" si="100"/>
        <v>3631.91</v>
      </c>
      <c r="AM50" s="77">
        <f t="shared" si="101"/>
        <v>5447.87</v>
      </c>
      <c r="AN50" s="78">
        <v>3210</v>
      </c>
      <c r="AO50" s="78">
        <v>2658</v>
      </c>
      <c r="AP50" s="86">
        <f t="shared" si="102"/>
        <v>421.90999999999985</v>
      </c>
      <c r="AQ50" s="87">
        <v>506.89999999999986</v>
      </c>
      <c r="AR50" s="88">
        <v>-84.99</v>
      </c>
    </row>
    <row r="51" spans="1:44" s="7" customFormat="1" ht="12.75" customHeight="1">
      <c r="A51" s="30" t="s">
        <v>80</v>
      </c>
      <c r="B51" s="31">
        <v>0.8</v>
      </c>
      <c r="C51" s="31">
        <v>0.8</v>
      </c>
      <c r="D51" s="32">
        <v>102317</v>
      </c>
      <c r="E51" s="32">
        <v>56895</v>
      </c>
      <c r="F51" s="41">
        <v>750</v>
      </c>
      <c r="G51" s="41">
        <v>950</v>
      </c>
      <c r="H51" s="42">
        <f t="shared" si="83"/>
        <v>13078.8</v>
      </c>
      <c r="I51" s="42">
        <f t="shared" si="84"/>
        <v>10463.04</v>
      </c>
      <c r="J51" s="50"/>
      <c r="K51" s="51">
        <f t="shared" si="85"/>
        <v>2615.7599999999984</v>
      </c>
      <c r="L51" s="52">
        <v>110</v>
      </c>
      <c r="M51" s="52">
        <v>5594</v>
      </c>
      <c r="N51" s="52">
        <f t="shared" si="86"/>
        <v>11000</v>
      </c>
      <c r="O51" s="52">
        <f t="shared" si="87"/>
        <v>5406</v>
      </c>
      <c r="P51" s="42">
        <f t="shared" si="88"/>
        <v>405.45</v>
      </c>
      <c r="Q51" s="42">
        <f t="shared" si="89"/>
        <v>324.36</v>
      </c>
      <c r="R51" s="55">
        <f t="shared" si="90"/>
        <v>81.08999999999997</v>
      </c>
      <c r="S51" s="52">
        <v>36</v>
      </c>
      <c r="T51" s="52">
        <v>4772</v>
      </c>
      <c r="U51" s="59">
        <f t="shared" si="103"/>
        <v>7200</v>
      </c>
      <c r="V51" s="59">
        <f t="shared" si="104"/>
        <v>2428</v>
      </c>
      <c r="W51" s="60">
        <f t="shared" si="105"/>
        <v>182.1</v>
      </c>
      <c r="X51" s="60">
        <f t="shared" si="106"/>
        <v>145.68</v>
      </c>
      <c r="Y51" s="62">
        <f t="shared" si="107"/>
        <v>36.41999999999999</v>
      </c>
      <c r="Z51" s="52">
        <v>14</v>
      </c>
      <c r="AA51" s="52">
        <v>2403</v>
      </c>
      <c r="AB51" s="52">
        <f t="shared" si="91"/>
        <v>4200</v>
      </c>
      <c r="AC51" s="52">
        <f t="shared" si="92"/>
        <v>1797</v>
      </c>
      <c r="AD51" s="60">
        <f t="shared" si="93"/>
        <v>170.72</v>
      </c>
      <c r="AE51" s="60">
        <f t="shared" si="94"/>
        <v>136.58</v>
      </c>
      <c r="AF51" s="62">
        <f t="shared" si="95"/>
        <v>34.139999999999986</v>
      </c>
      <c r="AG51" s="67">
        <v>14407</v>
      </c>
      <c r="AH51" s="62">
        <f t="shared" si="96"/>
        <v>576.28</v>
      </c>
      <c r="AI51" s="62">
        <f t="shared" si="97"/>
        <v>461.02</v>
      </c>
      <c r="AJ51" s="62">
        <f t="shared" si="98"/>
        <v>115.25999999999999</v>
      </c>
      <c r="AK51" s="77">
        <f t="shared" si="99"/>
        <v>14413.35</v>
      </c>
      <c r="AL51" s="55">
        <f t="shared" si="100"/>
        <v>11530.68</v>
      </c>
      <c r="AM51" s="77">
        <f t="shared" si="101"/>
        <v>2882.6699999999987</v>
      </c>
      <c r="AN51" s="78">
        <v>11136</v>
      </c>
      <c r="AO51" s="78">
        <v>9220</v>
      </c>
      <c r="AP51" s="86">
        <f t="shared" si="102"/>
        <v>394.6800000000003</v>
      </c>
      <c r="AQ51" s="87">
        <v>474.1800000000003</v>
      </c>
      <c r="AR51" s="88">
        <v>-79.5</v>
      </c>
    </row>
    <row r="52" spans="1:44" s="7" customFormat="1" ht="12.75" customHeight="1">
      <c r="A52" s="30" t="s">
        <v>81</v>
      </c>
      <c r="B52" s="31">
        <v>0.8</v>
      </c>
      <c r="C52" s="31">
        <v>0.8</v>
      </c>
      <c r="D52" s="32">
        <v>36443</v>
      </c>
      <c r="E52" s="32">
        <v>18605</v>
      </c>
      <c r="F52" s="41">
        <v>750</v>
      </c>
      <c r="G52" s="41">
        <v>950</v>
      </c>
      <c r="H52" s="42">
        <f t="shared" si="83"/>
        <v>4500.7</v>
      </c>
      <c r="I52" s="42">
        <f t="shared" si="84"/>
        <v>3600.56</v>
      </c>
      <c r="J52" s="50"/>
      <c r="K52" s="51">
        <f t="shared" si="85"/>
        <v>900.1399999999999</v>
      </c>
      <c r="L52" s="52">
        <v>40</v>
      </c>
      <c r="M52" s="52">
        <v>1930</v>
      </c>
      <c r="N52" s="52">
        <f t="shared" si="86"/>
        <v>4000</v>
      </c>
      <c r="O52" s="52">
        <f t="shared" si="87"/>
        <v>2070</v>
      </c>
      <c r="P52" s="42">
        <f t="shared" si="88"/>
        <v>155.25</v>
      </c>
      <c r="Q52" s="42">
        <f t="shared" si="89"/>
        <v>124.2</v>
      </c>
      <c r="R52" s="55">
        <f t="shared" si="90"/>
        <v>31.049999999999997</v>
      </c>
      <c r="S52" s="52">
        <v>35</v>
      </c>
      <c r="T52" s="52">
        <v>4701</v>
      </c>
      <c r="U52" s="59">
        <f t="shared" si="103"/>
        <v>7000</v>
      </c>
      <c r="V52" s="59">
        <f t="shared" si="104"/>
        <v>2299</v>
      </c>
      <c r="W52" s="60">
        <f t="shared" si="105"/>
        <v>172.43</v>
      </c>
      <c r="X52" s="60">
        <f t="shared" si="106"/>
        <v>137.94</v>
      </c>
      <c r="Y52" s="62">
        <f t="shared" si="107"/>
        <v>34.49000000000001</v>
      </c>
      <c r="Z52" s="52">
        <v>13</v>
      </c>
      <c r="AA52" s="52">
        <v>2369</v>
      </c>
      <c r="AB52" s="52">
        <f t="shared" si="91"/>
        <v>3900</v>
      </c>
      <c r="AC52" s="52">
        <f t="shared" si="92"/>
        <v>1531</v>
      </c>
      <c r="AD52" s="60">
        <f t="shared" si="93"/>
        <v>145.45</v>
      </c>
      <c r="AE52" s="60">
        <f t="shared" si="94"/>
        <v>116.36</v>
      </c>
      <c r="AF52" s="62">
        <f t="shared" si="95"/>
        <v>29.08999999999999</v>
      </c>
      <c r="AG52" s="67">
        <v>2081</v>
      </c>
      <c r="AH52" s="62">
        <f t="shared" si="96"/>
        <v>83.24</v>
      </c>
      <c r="AI52" s="62">
        <f t="shared" si="97"/>
        <v>66.59</v>
      </c>
      <c r="AJ52" s="62">
        <f t="shared" si="98"/>
        <v>16.64999999999999</v>
      </c>
      <c r="AK52" s="77">
        <f t="shared" si="99"/>
        <v>5057.07</v>
      </c>
      <c r="AL52" s="55">
        <f t="shared" si="100"/>
        <v>4045.65</v>
      </c>
      <c r="AM52" s="77">
        <f t="shared" si="101"/>
        <v>1011.4199999999998</v>
      </c>
      <c r="AN52" s="78">
        <v>3814</v>
      </c>
      <c r="AO52" s="78">
        <v>3158</v>
      </c>
      <c r="AP52" s="86">
        <f t="shared" si="102"/>
        <v>231.6500000000001</v>
      </c>
      <c r="AQ52" s="87">
        <v>278.31000000000006</v>
      </c>
      <c r="AR52" s="88">
        <v>-46.66</v>
      </c>
    </row>
    <row r="53" spans="1:44" s="7" customFormat="1" ht="12.75" customHeight="1">
      <c r="A53" s="30" t="s">
        <v>82</v>
      </c>
      <c r="B53" s="31">
        <v>0.8</v>
      </c>
      <c r="C53" s="31">
        <v>0.8</v>
      </c>
      <c r="D53" s="32">
        <v>35097</v>
      </c>
      <c r="E53" s="32">
        <v>11975</v>
      </c>
      <c r="F53" s="41">
        <v>750</v>
      </c>
      <c r="G53" s="41">
        <v>950</v>
      </c>
      <c r="H53" s="42">
        <f t="shared" si="83"/>
        <v>3769.9</v>
      </c>
      <c r="I53" s="42">
        <f t="shared" si="84"/>
        <v>3015.92</v>
      </c>
      <c r="J53" s="50"/>
      <c r="K53" s="51">
        <f t="shared" si="85"/>
        <v>753.98</v>
      </c>
      <c r="L53" s="52">
        <v>7</v>
      </c>
      <c r="M53" s="52">
        <v>135</v>
      </c>
      <c r="N53" s="52">
        <f t="shared" si="86"/>
        <v>700</v>
      </c>
      <c r="O53" s="52">
        <f t="shared" si="87"/>
        <v>565</v>
      </c>
      <c r="P53" s="42">
        <f t="shared" si="88"/>
        <v>42.38</v>
      </c>
      <c r="Q53" s="42">
        <f t="shared" si="89"/>
        <v>33.9</v>
      </c>
      <c r="R53" s="55">
        <f t="shared" si="90"/>
        <v>8.480000000000004</v>
      </c>
      <c r="S53" s="52">
        <v>2</v>
      </c>
      <c r="T53" s="52">
        <v>299</v>
      </c>
      <c r="U53" s="59">
        <f t="shared" si="103"/>
        <v>400</v>
      </c>
      <c r="V53" s="59">
        <f t="shared" si="104"/>
        <v>101</v>
      </c>
      <c r="W53" s="60">
        <f t="shared" si="105"/>
        <v>7.58</v>
      </c>
      <c r="X53" s="60">
        <f t="shared" si="106"/>
        <v>6.06</v>
      </c>
      <c r="Y53" s="62">
        <f t="shared" si="107"/>
        <v>1.5200000000000005</v>
      </c>
      <c r="Z53" s="52">
        <v>1</v>
      </c>
      <c r="AA53" s="52">
        <v>84</v>
      </c>
      <c r="AB53" s="52">
        <f t="shared" si="91"/>
        <v>300</v>
      </c>
      <c r="AC53" s="52">
        <f t="shared" si="92"/>
        <v>216</v>
      </c>
      <c r="AD53" s="60">
        <f t="shared" si="93"/>
        <v>20.52</v>
      </c>
      <c r="AE53" s="60">
        <f t="shared" si="94"/>
        <v>16.42</v>
      </c>
      <c r="AF53" s="62">
        <f t="shared" si="95"/>
        <v>4.099999999999998</v>
      </c>
      <c r="AG53" s="67">
        <v>184</v>
      </c>
      <c r="AH53" s="62">
        <f t="shared" si="96"/>
        <v>7.36</v>
      </c>
      <c r="AI53" s="62">
        <f t="shared" si="97"/>
        <v>5.89</v>
      </c>
      <c r="AJ53" s="62">
        <f t="shared" si="98"/>
        <v>1.4700000000000006</v>
      </c>
      <c r="AK53" s="77">
        <f t="shared" si="99"/>
        <v>3847.7400000000002</v>
      </c>
      <c r="AL53" s="55">
        <f t="shared" si="100"/>
        <v>3078.19</v>
      </c>
      <c r="AM53" s="77">
        <f t="shared" si="101"/>
        <v>769.5500000000001</v>
      </c>
      <c r="AN53" s="78">
        <v>2708</v>
      </c>
      <c r="AO53" s="78">
        <v>2242</v>
      </c>
      <c r="AP53" s="86">
        <f t="shared" si="102"/>
        <v>370.19000000000005</v>
      </c>
      <c r="AQ53" s="87">
        <v>444.76000000000005</v>
      </c>
      <c r="AR53" s="88">
        <v>-74.57</v>
      </c>
    </row>
    <row r="54" spans="1:44" s="7" customFormat="1" ht="12.75" customHeight="1">
      <c r="A54" s="30" t="s">
        <v>83</v>
      </c>
      <c r="B54" s="31">
        <v>0.2</v>
      </c>
      <c r="C54" s="31">
        <v>0.2</v>
      </c>
      <c r="D54" s="32">
        <v>69318</v>
      </c>
      <c r="E54" s="32">
        <v>29558</v>
      </c>
      <c r="F54" s="41">
        <v>750</v>
      </c>
      <c r="G54" s="41">
        <v>950</v>
      </c>
      <c r="H54" s="42">
        <f t="shared" si="83"/>
        <v>8006.86</v>
      </c>
      <c r="I54" s="42">
        <f t="shared" si="84"/>
        <v>1601.37</v>
      </c>
      <c r="J54" s="50"/>
      <c r="K54" s="51">
        <f t="shared" si="85"/>
        <v>6405.49</v>
      </c>
      <c r="L54" s="52"/>
      <c r="M54" s="52"/>
      <c r="N54" s="52"/>
      <c r="O54" s="52"/>
      <c r="P54" s="42"/>
      <c r="Q54" s="42"/>
      <c r="R54" s="55"/>
      <c r="S54" s="52">
        <v>6</v>
      </c>
      <c r="T54" s="52">
        <v>998</v>
      </c>
      <c r="U54" s="59">
        <f t="shared" si="103"/>
        <v>1200</v>
      </c>
      <c r="V54" s="59">
        <f t="shared" si="104"/>
        <v>202</v>
      </c>
      <c r="W54" s="60">
        <f t="shared" si="105"/>
        <v>15.15</v>
      </c>
      <c r="X54" s="60">
        <f t="shared" si="106"/>
        <v>3.03</v>
      </c>
      <c r="Y54" s="62">
        <f t="shared" si="107"/>
        <v>12.120000000000001</v>
      </c>
      <c r="Z54" s="52"/>
      <c r="AA54" s="52"/>
      <c r="AB54" s="52"/>
      <c r="AC54" s="52"/>
      <c r="AD54" s="60"/>
      <c r="AE54" s="60"/>
      <c r="AF54" s="62"/>
      <c r="AG54" s="67">
        <v>883</v>
      </c>
      <c r="AH54" s="62">
        <f t="shared" si="96"/>
        <v>35.32</v>
      </c>
      <c r="AI54" s="62">
        <f t="shared" si="97"/>
        <v>7.06</v>
      </c>
      <c r="AJ54" s="62">
        <f t="shared" si="98"/>
        <v>28.26</v>
      </c>
      <c r="AK54" s="77">
        <f t="shared" si="99"/>
        <v>8057.329999999999</v>
      </c>
      <c r="AL54" s="55">
        <f t="shared" si="100"/>
        <v>1611.4599999999998</v>
      </c>
      <c r="AM54" s="77">
        <f t="shared" si="101"/>
        <v>6445.87</v>
      </c>
      <c r="AN54" s="78">
        <v>1457</v>
      </c>
      <c r="AO54" s="78">
        <v>1206</v>
      </c>
      <c r="AP54" s="86">
        <f t="shared" si="102"/>
        <v>154.4599999999998</v>
      </c>
      <c r="AQ54" s="87">
        <v>185.56999999999982</v>
      </c>
      <c r="AR54" s="88">
        <v>-31.11</v>
      </c>
    </row>
    <row r="55" spans="1:44" s="7" customFormat="1" ht="12.75" customHeight="1">
      <c r="A55" s="30" t="s">
        <v>84</v>
      </c>
      <c r="B55" s="31">
        <v>0.2</v>
      </c>
      <c r="C55" s="31">
        <v>0.2</v>
      </c>
      <c r="D55" s="32">
        <v>194754</v>
      </c>
      <c r="E55" s="32">
        <v>78398</v>
      </c>
      <c r="F55" s="41">
        <v>750</v>
      </c>
      <c r="G55" s="41">
        <v>950</v>
      </c>
      <c r="H55" s="42">
        <f t="shared" si="83"/>
        <v>22054.36</v>
      </c>
      <c r="I55" s="42">
        <f t="shared" si="84"/>
        <v>4410.87</v>
      </c>
      <c r="J55" s="50"/>
      <c r="K55" s="51">
        <f t="shared" si="85"/>
        <v>17643.49</v>
      </c>
      <c r="L55" s="52">
        <v>9</v>
      </c>
      <c r="M55" s="52">
        <v>686</v>
      </c>
      <c r="N55" s="52">
        <f aca="true" t="shared" si="108" ref="N55:N57">L55*100</f>
        <v>900</v>
      </c>
      <c r="O55" s="52">
        <f aca="true" t="shared" si="109" ref="O55:O57">N55-M55</f>
        <v>214</v>
      </c>
      <c r="P55" s="42">
        <f aca="true" t="shared" si="110" ref="P55:P57">ROUND(O55*750/10000,2)</f>
        <v>16.05</v>
      </c>
      <c r="Q55" s="42">
        <f aca="true" t="shared" si="111" ref="Q55:Q57">ROUND(P55*C55,2)</f>
        <v>3.21</v>
      </c>
      <c r="R55" s="55">
        <f aca="true" t="shared" si="112" ref="R55:R57">P55-Q55</f>
        <v>12.84</v>
      </c>
      <c r="S55" s="52">
        <v>36</v>
      </c>
      <c r="T55" s="52">
        <v>5228</v>
      </c>
      <c r="U55" s="59">
        <f t="shared" si="103"/>
        <v>7200</v>
      </c>
      <c r="V55" s="59">
        <f t="shared" si="104"/>
        <v>1972</v>
      </c>
      <c r="W55" s="60">
        <f t="shared" si="105"/>
        <v>147.9</v>
      </c>
      <c r="X55" s="60">
        <f t="shared" si="106"/>
        <v>29.58</v>
      </c>
      <c r="Y55" s="62">
        <f t="shared" si="107"/>
        <v>118.32000000000001</v>
      </c>
      <c r="Z55" s="52"/>
      <c r="AA55" s="52"/>
      <c r="AB55" s="52"/>
      <c r="AC55" s="52"/>
      <c r="AD55" s="60"/>
      <c r="AE55" s="60"/>
      <c r="AF55" s="62"/>
      <c r="AG55" s="67">
        <v>14252</v>
      </c>
      <c r="AH55" s="62">
        <f t="shared" si="96"/>
        <v>570.08</v>
      </c>
      <c r="AI55" s="62">
        <f t="shared" si="97"/>
        <v>114.02</v>
      </c>
      <c r="AJ55" s="62">
        <f t="shared" si="98"/>
        <v>456.06000000000006</v>
      </c>
      <c r="AK55" s="77">
        <f t="shared" si="99"/>
        <v>22788.390000000003</v>
      </c>
      <c r="AL55" s="55">
        <f t="shared" si="100"/>
        <v>4557.679999999999</v>
      </c>
      <c r="AM55" s="77">
        <f t="shared" si="101"/>
        <v>18230.710000000003</v>
      </c>
      <c r="AN55" s="78">
        <v>4128</v>
      </c>
      <c r="AO55" s="78">
        <v>3418</v>
      </c>
      <c r="AP55" s="86">
        <f t="shared" si="102"/>
        <v>429.6799999999994</v>
      </c>
      <c r="AQ55" s="87">
        <v>516.2299999999993</v>
      </c>
      <c r="AR55" s="88">
        <v>-86.55</v>
      </c>
    </row>
    <row r="56" spans="1:44" s="7" customFormat="1" ht="12.75" customHeight="1">
      <c r="A56" s="30" t="s">
        <v>85</v>
      </c>
      <c r="B56" s="31">
        <v>0.6</v>
      </c>
      <c r="C56" s="31">
        <v>0.6</v>
      </c>
      <c r="D56" s="32">
        <v>147691</v>
      </c>
      <c r="E56" s="32">
        <v>61660</v>
      </c>
      <c r="F56" s="41">
        <v>750</v>
      </c>
      <c r="G56" s="41">
        <v>950</v>
      </c>
      <c r="H56" s="42">
        <f t="shared" si="83"/>
        <v>16934.53</v>
      </c>
      <c r="I56" s="42">
        <f t="shared" si="84"/>
        <v>10160.72</v>
      </c>
      <c r="J56" s="50"/>
      <c r="K56" s="51">
        <f t="shared" si="85"/>
        <v>6773.8099999999995</v>
      </c>
      <c r="L56" s="52">
        <v>25</v>
      </c>
      <c r="M56" s="52">
        <v>1319</v>
      </c>
      <c r="N56" s="52">
        <f t="shared" si="108"/>
        <v>2500</v>
      </c>
      <c r="O56" s="52">
        <f t="shared" si="109"/>
        <v>1181</v>
      </c>
      <c r="P56" s="42">
        <f t="shared" si="110"/>
        <v>88.58</v>
      </c>
      <c r="Q56" s="42">
        <f t="shared" si="111"/>
        <v>53.15</v>
      </c>
      <c r="R56" s="55">
        <f t="shared" si="112"/>
        <v>35.43</v>
      </c>
      <c r="S56" s="52">
        <v>69</v>
      </c>
      <c r="T56" s="52">
        <v>10029</v>
      </c>
      <c r="U56" s="59">
        <f t="shared" si="103"/>
        <v>13800</v>
      </c>
      <c r="V56" s="59">
        <f t="shared" si="104"/>
        <v>3771</v>
      </c>
      <c r="W56" s="60">
        <f t="shared" si="105"/>
        <v>282.83</v>
      </c>
      <c r="X56" s="60">
        <f t="shared" si="106"/>
        <v>169.7</v>
      </c>
      <c r="Y56" s="62">
        <f t="shared" si="107"/>
        <v>113.13</v>
      </c>
      <c r="Z56" s="52">
        <v>6</v>
      </c>
      <c r="AA56" s="52">
        <v>1194</v>
      </c>
      <c r="AB56" s="52">
        <f>Z56*300</f>
        <v>1800</v>
      </c>
      <c r="AC56" s="52">
        <f>AB56-AA56</f>
        <v>606</v>
      </c>
      <c r="AD56" s="60">
        <f>ROUND(AC56*950/10000,2)</f>
        <v>57.57</v>
      </c>
      <c r="AE56" s="60">
        <f>ROUND(AD56*C56,2)</f>
        <v>34.54</v>
      </c>
      <c r="AF56" s="62">
        <f>AD56-AE56</f>
        <v>23.03</v>
      </c>
      <c r="AG56" s="67">
        <v>12006</v>
      </c>
      <c r="AH56" s="62">
        <f t="shared" si="96"/>
        <v>480.24</v>
      </c>
      <c r="AI56" s="62">
        <f t="shared" si="97"/>
        <v>288.14</v>
      </c>
      <c r="AJ56" s="62">
        <f t="shared" si="98"/>
        <v>192.10000000000002</v>
      </c>
      <c r="AK56" s="77">
        <f t="shared" si="99"/>
        <v>17843.750000000004</v>
      </c>
      <c r="AL56" s="55">
        <f t="shared" si="100"/>
        <v>10706.25</v>
      </c>
      <c r="AM56" s="77">
        <f t="shared" si="101"/>
        <v>7137.5</v>
      </c>
      <c r="AN56" s="78">
        <v>9564</v>
      </c>
      <c r="AO56" s="78">
        <v>7919</v>
      </c>
      <c r="AP56" s="86">
        <f t="shared" si="102"/>
        <v>1142.25</v>
      </c>
      <c r="AQ56" s="87">
        <v>1372.34</v>
      </c>
      <c r="AR56" s="88">
        <v>-230.09</v>
      </c>
    </row>
    <row r="57" spans="1:44" s="7" customFormat="1" ht="12.75" customHeight="1">
      <c r="A57" s="30" t="s">
        <v>86</v>
      </c>
      <c r="B57" s="31">
        <v>0.4</v>
      </c>
      <c r="C57" s="31">
        <v>0.4</v>
      </c>
      <c r="D57" s="32">
        <v>23226</v>
      </c>
      <c r="E57" s="32">
        <v>9373</v>
      </c>
      <c r="F57" s="41">
        <v>750</v>
      </c>
      <c r="G57" s="41">
        <v>950</v>
      </c>
      <c r="H57" s="42">
        <f t="shared" si="83"/>
        <v>2632.39</v>
      </c>
      <c r="I57" s="42">
        <f t="shared" si="84"/>
        <v>1052.95</v>
      </c>
      <c r="J57" s="50"/>
      <c r="K57" s="51">
        <f t="shared" si="85"/>
        <v>1579.4399999999998</v>
      </c>
      <c r="L57" s="52">
        <v>2</v>
      </c>
      <c r="M57" s="52">
        <v>156</v>
      </c>
      <c r="N57" s="52">
        <f t="shared" si="108"/>
        <v>200</v>
      </c>
      <c r="O57" s="52">
        <f t="shared" si="109"/>
        <v>44</v>
      </c>
      <c r="P57" s="42">
        <f t="shared" si="110"/>
        <v>3.3</v>
      </c>
      <c r="Q57" s="42">
        <f t="shared" si="111"/>
        <v>1.32</v>
      </c>
      <c r="R57" s="55">
        <f t="shared" si="112"/>
        <v>1.9799999999999998</v>
      </c>
      <c r="S57" s="52">
        <v>14</v>
      </c>
      <c r="T57" s="52">
        <v>2089</v>
      </c>
      <c r="U57" s="59">
        <f t="shared" si="103"/>
        <v>2800</v>
      </c>
      <c r="V57" s="59">
        <f t="shared" si="104"/>
        <v>711</v>
      </c>
      <c r="W57" s="60">
        <f t="shared" si="105"/>
        <v>53.33</v>
      </c>
      <c r="X57" s="60">
        <f t="shared" si="106"/>
        <v>21.33</v>
      </c>
      <c r="Y57" s="62">
        <f t="shared" si="107"/>
        <v>32</v>
      </c>
      <c r="Z57" s="52"/>
      <c r="AA57" s="52"/>
      <c r="AB57" s="52"/>
      <c r="AC57" s="52"/>
      <c r="AD57" s="60"/>
      <c r="AE57" s="60"/>
      <c r="AF57" s="62"/>
      <c r="AG57" s="67">
        <v>1123</v>
      </c>
      <c r="AH57" s="62">
        <f t="shared" si="96"/>
        <v>44.92</v>
      </c>
      <c r="AI57" s="62">
        <f t="shared" si="97"/>
        <v>17.97</v>
      </c>
      <c r="AJ57" s="62">
        <f t="shared" si="98"/>
        <v>26.950000000000003</v>
      </c>
      <c r="AK57" s="77">
        <f t="shared" si="99"/>
        <v>2733.94</v>
      </c>
      <c r="AL57" s="55">
        <f t="shared" si="100"/>
        <v>1093.57</v>
      </c>
      <c r="AM57" s="77">
        <f t="shared" si="101"/>
        <v>1640.37</v>
      </c>
      <c r="AN57" s="78">
        <v>958</v>
      </c>
      <c r="AO57" s="78">
        <v>793</v>
      </c>
      <c r="AP57" s="86">
        <f t="shared" si="102"/>
        <v>135.56999999999994</v>
      </c>
      <c r="AQ57" s="87">
        <v>162.87999999999994</v>
      </c>
      <c r="AR57" s="88">
        <v>-27.31</v>
      </c>
    </row>
    <row r="58" spans="1:44" s="7" customFormat="1" ht="12.75" customHeight="1">
      <c r="A58" s="27" t="s">
        <v>87</v>
      </c>
      <c r="B58" s="28"/>
      <c r="C58" s="28"/>
      <c r="D58" s="28">
        <f aca="true" t="shared" si="113" ref="D58:AR58">SUM(D59:D75)</f>
        <v>434356</v>
      </c>
      <c r="E58" s="28">
        <f t="shared" si="113"/>
        <v>184643</v>
      </c>
      <c r="F58" s="41"/>
      <c r="G58" s="41"/>
      <c r="H58" s="28">
        <f t="shared" si="113"/>
        <v>50117.82000000001</v>
      </c>
      <c r="I58" s="28">
        <f t="shared" si="113"/>
        <v>32266.390000000003</v>
      </c>
      <c r="J58" s="28">
        <f t="shared" si="113"/>
        <v>581.59</v>
      </c>
      <c r="K58" s="28">
        <f t="shared" si="113"/>
        <v>17851.43</v>
      </c>
      <c r="L58" s="28">
        <f t="shared" si="113"/>
        <v>224</v>
      </c>
      <c r="M58" s="28">
        <f t="shared" si="113"/>
        <v>9373</v>
      </c>
      <c r="N58" s="28">
        <f t="shared" si="113"/>
        <v>22400</v>
      </c>
      <c r="O58" s="28">
        <f t="shared" si="113"/>
        <v>13027</v>
      </c>
      <c r="P58" s="28">
        <f t="shared" si="113"/>
        <v>977.0600000000001</v>
      </c>
      <c r="Q58" s="28">
        <f t="shared" si="113"/>
        <v>779.04</v>
      </c>
      <c r="R58" s="28">
        <f t="shared" si="113"/>
        <v>198.02000000000007</v>
      </c>
      <c r="S58" s="28">
        <f t="shared" si="113"/>
        <v>236</v>
      </c>
      <c r="T58" s="28">
        <f t="shared" si="113"/>
        <v>34601</v>
      </c>
      <c r="U58" s="28">
        <f t="shared" si="113"/>
        <v>47200</v>
      </c>
      <c r="V58" s="56">
        <f t="shared" si="113"/>
        <v>12599</v>
      </c>
      <c r="W58" s="28">
        <f t="shared" si="113"/>
        <v>944.9499999999999</v>
      </c>
      <c r="X58" s="28">
        <f t="shared" si="113"/>
        <v>652.74</v>
      </c>
      <c r="Y58" s="28">
        <f t="shared" si="113"/>
        <v>292.21</v>
      </c>
      <c r="Z58" s="28">
        <f t="shared" si="113"/>
        <v>35</v>
      </c>
      <c r="AA58" s="28">
        <f t="shared" si="113"/>
        <v>6946</v>
      </c>
      <c r="AB58" s="28">
        <f t="shared" si="113"/>
        <v>10500</v>
      </c>
      <c r="AC58" s="28">
        <f t="shared" si="113"/>
        <v>3554</v>
      </c>
      <c r="AD58" s="28">
        <f t="shared" si="113"/>
        <v>337.64</v>
      </c>
      <c r="AE58" s="28">
        <f t="shared" si="113"/>
        <v>255.79999999999998</v>
      </c>
      <c r="AF58" s="28">
        <f t="shared" si="113"/>
        <v>81.84</v>
      </c>
      <c r="AG58" s="28">
        <f t="shared" si="113"/>
        <v>29487</v>
      </c>
      <c r="AH58" s="28">
        <f t="shared" si="113"/>
        <v>1179.4799999999998</v>
      </c>
      <c r="AI58" s="28">
        <f t="shared" si="113"/>
        <v>819.2</v>
      </c>
      <c r="AJ58" s="28">
        <f t="shared" si="113"/>
        <v>360.28000000000003</v>
      </c>
      <c r="AK58" s="28">
        <f t="shared" si="113"/>
        <v>53556.95</v>
      </c>
      <c r="AL58" s="28">
        <f t="shared" si="113"/>
        <v>34773.170000000006</v>
      </c>
      <c r="AM58" s="28">
        <f t="shared" si="113"/>
        <v>18783.78</v>
      </c>
      <c r="AN58" s="56">
        <f t="shared" si="113"/>
        <v>31817</v>
      </c>
      <c r="AO58" s="56">
        <f t="shared" si="113"/>
        <v>26343</v>
      </c>
      <c r="AP58" s="90">
        <f t="shared" si="113"/>
        <v>2956.17</v>
      </c>
      <c r="AQ58" s="90">
        <f t="shared" si="113"/>
        <v>3551.649999999999</v>
      </c>
      <c r="AR58" s="91">
        <f t="shared" si="113"/>
        <v>-595.4799999999999</v>
      </c>
    </row>
    <row r="59" spans="1:44" s="6" customFormat="1" ht="12.75" customHeight="1">
      <c r="A59" s="30" t="s">
        <v>40</v>
      </c>
      <c r="B59" s="31">
        <v>0.4</v>
      </c>
      <c r="C59" s="31">
        <v>0.4</v>
      </c>
      <c r="D59" s="32">
        <v>10551</v>
      </c>
      <c r="E59" s="32">
        <v>25079</v>
      </c>
      <c r="F59" s="41">
        <v>750</v>
      </c>
      <c r="G59" s="41">
        <v>950</v>
      </c>
      <c r="H59" s="42">
        <f aca="true" t="shared" si="114" ref="H59:H75">ROUND((D59*F59+E59*G59)/10000,2)</f>
        <v>3173.83</v>
      </c>
      <c r="I59" s="42">
        <f aca="true" t="shared" si="115" ref="I59:I75">ROUND((350*D59+550*E59)*B59/10000+400*(D59+E59)*C59/10000,2)</f>
        <v>1269.53</v>
      </c>
      <c r="J59" s="50"/>
      <c r="K59" s="51">
        <f aca="true" t="shared" si="116" ref="K59:K75">H59-I59</f>
        <v>1904.3</v>
      </c>
      <c r="L59" s="52"/>
      <c r="M59" s="52"/>
      <c r="N59" s="52"/>
      <c r="O59" s="52"/>
      <c r="P59" s="42"/>
      <c r="Q59" s="42"/>
      <c r="R59" s="55"/>
      <c r="S59" s="52"/>
      <c r="T59" s="52"/>
      <c r="U59" s="59"/>
      <c r="V59" s="59"/>
      <c r="W59" s="60"/>
      <c r="X59" s="60"/>
      <c r="Y59" s="62"/>
      <c r="Z59" s="52"/>
      <c r="AA59" s="52"/>
      <c r="AB59" s="52"/>
      <c r="AC59" s="52"/>
      <c r="AD59" s="60"/>
      <c r="AE59" s="60"/>
      <c r="AF59" s="62"/>
      <c r="AG59" s="32"/>
      <c r="AH59" s="62"/>
      <c r="AI59" s="62"/>
      <c r="AJ59" s="62"/>
      <c r="AK59" s="77">
        <f aca="true" t="shared" si="117" ref="AK59:AK75">H59+P59+AH59+W59+AD59</f>
        <v>3173.83</v>
      </c>
      <c r="AL59" s="55">
        <f aca="true" t="shared" si="118" ref="AL59:AL75">Q59+AI59+I59+X59+AE59</f>
        <v>1269.53</v>
      </c>
      <c r="AM59" s="77">
        <f aca="true" t="shared" si="119" ref="AM59:AM75">K59+R59+AJ59+Y59+AF59</f>
        <v>1904.3</v>
      </c>
      <c r="AN59" s="78">
        <v>1167</v>
      </c>
      <c r="AO59" s="78">
        <v>966</v>
      </c>
      <c r="AP59" s="86">
        <f aca="true" t="shared" si="120" ref="AP59:AP75">AL59-AN59</f>
        <v>102.52999999999997</v>
      </c>
      <c r="AQ59" s="87">
        <v>123.17999999999998</v>
      </c>
      <c r="AR59" s="88">
        <v>-20.65</v>
      </c>
    </row>
    <row r="60" spans="1:44" s="7" customFormat="1" ht="12.75" customHeight="1">
      <c r="A60" s="30" t="s">
        <v>88</v>
      </c>
      <c r="B60" s="31">
        <v>0.4</v>
      </c>
      <c r="C60" s="31">
        <v>0.4</v>
      </c>
      <c r="D60" s="32">
        <v>43270</v>
      </c>
      <c r="E60" s="32">
        <v>9625</v>
      </c>
      <c r="F60" s="41">
        <v>750</v>
      </c>
      <c r="G60" s="41">
        <v>950</v>
      </c>
      <c r="H60" s="42">
        <f t="shared" si="114"/>
        <v>4159.63</v>
      </c>
      <c r="I60" s="42">
        <f t="shared" si="115"/>
        <v>1663.85</v>
      </c>
      <c r="J60" s="50"/>
      <c r="K60" s="51">
        <f t="shared" si="116"/>
        <v>2495.78</v>
      </c>
      <c r="L60" s="52">
        <v>15</v>
      </c>
      <c r="M60" s="52">
        <v>1127</v>
      </c>
      <c r="N60" s="52">
        <f aca="true" t="shared" si="121" ref="N60:N73">L60*100</f>
        <v>1500</v>
      </c>
      <c r="O60" s="52">
        <f aca="true" t="shared" si="122" ref="O60:O73">N60-M60</f>
        <v>373</v>
      </c>
      <c r="P60" s="42">
        <f aca="true" t="shared" si="123" ref="P60:P73">ROUND(O60*750/10000,2)</f>
        <v>27.98</v>
      </c>
      <c r="Q60" s="42">
        <f aca="true" t="shared" si="124" ref="Q60:Q73">ROUND(P60*C60,2)</f>
        <v>11.19</v>
      </c>
      <c r="R60" s="55">
        <f aca="true" t="shared" si="125" ref="R60:R73">P60-Q60</f>
        <v>16.79</v>
      </c>
      <c r="S60" s="52">
        <v>13</v>
      </c>
      <c r="T60" s="52">
        <v>1812</v>
      </c>
      <c r="U60" s="59">
        <f aca="true" t="shared" si="126" ref="U60:U73">S60*200</f>
        <v>2600</v>
      </c>
      <c r="V60" s="59">
        <f aca="true" t="shared" si="127" ref="V60:V73">U60-T60</f>
        <v>788</v>
      </c>
      <c r="W60" s="60">
        <f aca="true" t="shared" si="128" ref="W60:W73">ROUND(V60*750/10000,2)</f>
        <v>59.1</v>
      </c>
      <c r="X60" s="60">
        <f aca="true" t="shared" si="129" ref="X60:X73">ROUND(W60*C60,2)</f>
        <v>23.64</v>
      </c>
      <c r="Y60" s="62">
        <f aca="true" t="shared" si="130" ref="Y60:Y73">W60-X60</f>
        <v>35.46</v>
      </c>
      <c r="Z60" s="52">
        <v>4</v>
      </c>
      <c r="AA60" s="52">
        <v>676</v>
      </c>
      <c r="AB60" s="52">
        <f aca="true" t="shared" si="131" ref="AB60:AB69">Z60*300</f>
        <v>1200</v>
      </c>
      <c r="AC60" s="52">
        <f aca="true" t="shared" si="132" ref="AC60:AC69">AB60-AA60</f>
        <v>524</v>
      </c>
      <c r="AD60" s="60">
        <f aca="true" t="shared" si="133" ref="AD60:AD69">ROUND(AC60*950/10000,2)</f>
        <v>49.78</v>
      </c>
      <c r="AE60" s="60">
        <f aca="true" t="shared" si="134" ref="AE60:AE69">ROUND(AD60*C60,2)</f>
        <v>19.91</v>
      </c>
      <c r="AF60" s="62">
        <f aca="true" t="shared" si="135" ref="AF60:AF69">AD60-AE60</f>
        <v>29.87</v>
      </c>
      <c r="AG60" s="32">
        <v>83</v>
      </c>
      <c r="AH60" s="62">
        <f aca="true" t="shared" si="136" ref="AH60:AH75">ROUND(AG60*400/10000,2)</f>
        <v>3.32</v>
      </c>
      <c r="AI60" s="62">
        <f aca="true" t="shared" si="137" ref="AI60:AI75">ROUND(AH60*B60,2)</f>
        <v>1.33</v>
      </c>
      <c r="AJ60" s="62">
        <f aca="true" t="shared" si="138" ref="AJ60:AJ75">AH60-AI60</f>
        <v>1.9899999999999998</v>
      </c>
      <c r="AK60" s="77">
        <f t="shared" si="117"/>
        <v>4299.8099999999995</v>
      </c>
      <c r="AL60" s="55">
        <f t="shared" si="118"/>
        <v>1719.92</v>
      </c>
      <c r="AM60" s="77">
        <f t="shared" si="119"/>
        <v>2579.89</v>
      </c>
      <c r="AN60" s="78">
        <v>1574</v>
      </c>
      <c r="AO60" s="78">
        <v>1303</v>
      </c>
      <c r="AP60" s="86">
        <f t="shared" si="120"/>
        <v>145.92000000000007</v>
      </c>
      <c r="AQ60" s="87">
        <v>175.31000000000006</v>
      </c>
      <c r="AR60" s="88">
        <v>-29.39</v>
      </c>
    </row>
    <row r="61" spans="1:44" s="7" customFormat="1" ht="12.75" customHeight="1">
      <c r="A61" s="30" t="s">
        <v>89</v>
      </c>
      <c r="B61" s="31">
        <v>0.4</v>
      </c>
      <c r="C61" s="31">
        <v>0.4</v>
      </c>
      <c r="D61" s="32">
        <v>30765</v>
      </c>
      <c r="E61" s="32">
        <v>5707</v>
      </c>
      <c r="F61" s="41">
        <v>750</v>
      </c>
      <c r="G61" s="41">
        <v>950</v>
      </c>
      <c r="H61" s="42">
        <f t="shared" si="114"/>
        <v>2849.54</v>
      </c>
      <c r="I61" s="42">
        <f t="shared" si="115"/>
        <v>1139.82</v>
      </c>
      <c r="J61" s="50"/>
      <c r="K61" s="51">
        <f t="shared" si="116"/>
        <v>1709.72</v>
      </c>
      <c r="L61" s="52"/>
      <c r="M61" s="52"/>
      <c r="N61" s="52"/>
      <c r="O61" s="52"/>
      <c r="P61" s="42"/>
      <c r="Q61" s="42"/>
      <c r="R61" s="55"/>
      <c r="S61" s="52"/>
      <c r="T61" s="52"/>
      <c r="U61" s="59"/>
      <c r="V61" s="59"/>
      <c r="W61" s="60"/>
      <c r="X61" s="60"/>
      <c r="Y61" s="62"/>
      <c r="Z61" s="52"/>
      <c r="AA61" s="52"/>
      <c r="AB61" s="52"/>
      <c r="AC61" s="52"/>
      <c r="AD61" s="60"/>
      <c r="AE61" s="60"/>
      <c r="AF61" s="62"/>
      <c r="AG61" s="32">
        <v>980</v>
      </c>
      <c r="AH61" s="62">
        <f t="shared" si="136"/>
        <v>39.2</v>
      </c>
      <c r="AI61" s="62">
        <f t="shared" si="137"/>
        <v>15.68</v>
      </c>
      <c r="AJ61" s="62">
        <f t="shared" si="138"/>
        <v>23.520000000000003</v>
      </c>
      <c r="AK61" s="77">
        <f t="shared" si="117"/>
        <v>2888.74</v>
      </c>
      <c r="AL61" s="55">
        <f t="shared" si="118"/>
        <v>1155.5</v>
      </c>
      <c r="AM61" s="77">
        <f t="shared" si="119"/>
        <v>1733.24</v>
      </c>
      <c r="AN61" s="78">
        <v>1002</v>
      </c>
      <c r="AO61" s="78">
        <v>830</v>
      </c>
      <c r="AP61" s="86">
        <f t="shared" si="120"/>
        <v>153.5</v>
      </c>
      <c r="AQ61" s="87">
        <v>184.42</v>
      </c>
      <c r="AR61" s="88">
        <v>-30.92</v>
      </c>
    </row>
    <row r="62" spans="1:44" s="7" customFormat="1" ht="12.75" customHeight="1">
      <c r="A62" s="30" t="s">
        <v>90</v>
      </c>
      <c r="B62" s="31">
        <v>0.8</v>
      </c>
      <c r="C62" s="31">
        <v>0.8</v>
      </c>
      <c r="D62" s="32">
        <v>31467</v>
      </c>
      <c r="E62" s="32">
        <v>13943</v>
      </c>
      <c r="F62" s="41">
        <v>750</v>
      </c>
      <c r="G62" s="41">
        <v>950</v>
      </c>
      <c r="H62" s="42">
        <f t="shared" si="114"/>
        <v>3684.61</v>
      </c>
      <c r="I62" s="42">
        <f t="shared" si="115"/>
        <v>2947.69</v>
      </c>
      <c r="J62" s="50"/>
      <c r="K62" s="51">
        <f t="shared" si="116"/>
        <v>736.9200000000001</v>
      </c>
      <c r="L62" s="52">
        <v>41</v>
      </c>
      <c r="M62" s="52">
        <v>979</v>
      </c>
      <c r="N62" s="52">
        <f t="shared" si="121"/>
        <v>4100</v>
      </c>
      <c r="O62" s="52">
        <f t="shared" si="122"/>
        <v>3121</v>
      </c>
      <c r="P62" s="42">
        <f t="shared" si="123"/>
        <v>234.08</v>
      </c>
      <c r="Q62" s="42">
        <f t="shared" si="124"/>
        <v>187.26</v>
      </c>
      <c r="R62" s="55">
        <f t="shared" si="125"/>
        <v>46.82000000000002</v>
      </c>
      <c r="S62" s="52">
        <v>28</v>
      </c>
      <c r="T62" s="52">
        <v>3913</v>
      </c>
      <c r="U62" s="59">
        <f t="shared" si="126"/>
        <v>5600</v>
      </c>
      <c r="V62" s="59">
        <f t="shared" si="127"/>
        <v>1687</v>
      </c>
      <c r="W62" s="60">
        <f t="shared" si="128"/>
        <v>126.53</v>
      </c>
      <c r="X62" s="60">
        <f t="shared" si="129"/>
        <v>101.22</v>
      </c>
      <c r="Y62" s="62">
        <f t="shared" si="130"/>
        <v>25.310000000000002</v>
      </c>
      <c r="Z62" s="52"/>
      <c r="AA62" s="52"/>
      <c r="AB62" s="52"/>
      <c r="AC62" s="52"/>
      <c r="AD62" s="60"/>
      <c r="AE62" s="60"/>
      <c r="AF62" s="62"/>
      <c r="AG62" s="32">
        <v>2718</v>
      </c>
      <c r="AH62" s="62">
        <f t="shared" si="136"/>
        <v>108.72</v>
      </c>
      <c r="AI62" s="62">
        <f t="shared" si="137"/>
        <v>86.98</v>
      </c>
      <c r="AJ62" s="62">
        <f t="shared" si="138"/>
        <v>21.739999999999995</v>
      </c>
      <c r="AK62" s="77">
        <f t="shared" si="117"/>
        <v>4153.94</v>
      </c>
      <c r="AL62" s="55">
        <f t="shared" si="118"/>
        <v>3323.15</v>
      </c>
      <c r="AM62" s="77">
        <f t="shared" si="119"/>
        <v>830.7900000000002</v>
      </c>
      <c r="AN62" s="78">
        <v>3117</v>
      </c>
      <c r="AO62" s="78">
        <v>2581</v>
      </c>
      <c r="AP62" s="86">
        <f t="shared" si="120"/>
        <v>206.1500000000001</v>
      </c>
      <c r="AQ62" s="87">
        <v>247.6800000000001</v>
      </c>
      <c r="AR62" s="88">
        <v>-41.53</v>
      </c>
    </row>
    <row r="63" spans="1:44" s="7" customFormat="1" ht="12.75" customHeight="1">
      <c r="A63" s="30" t="s">
        <v>91</v>
      </c>
      <c r="B63" s="31">
        <v>0.8</v>
      </c>
      <c r="C63" s="31">
        <v>0.8</v>
      </c>
      <c r="D63" s="32">
        <v>62506</v>
      </c>
      <c r="E63" s="32">
        <v>26540</v>
      </c>
      <c r="F63" s="41">
        <v>750</v>
      </c>
      <c r="G63" s="41">
        <v>950</v>
      </c>
      <c r="H63" s="42">
        <f t="shared" si="114"/>
        <v>7209.25</v>
      </c>
      <c r="I63" s="42">
        <f t="shared" si="115"/>
        <v>5767.4</v>
      </c>
      <c r="J63" s="50"/>
      <c r="K63" s="51">
        <f t="shared" si="116"/>
        <v>1441.8500000000004</v>
      </c>
      <c r="L63" s="52">
        <v>8</v>
      </c>
      <c r="M63" s="52">
        <v>412</v>
      </c>
      <c r="N63" s="52">
        <f t="shared" si="121"/>
        <v>800</v>
      </c>
      <c r="O63" s="52">
        <f t="shared" si="122"/>
        <v>388</v>
      </c>
      <c r="P63" s="42">
        <f t="shared" si="123"/>
        <v>29.1</v>
      </c>
      <c r="Q63" s="42">
        <f t="shared" si="124"/>
        <v>23.28</v>
      </c>
      <c r="R63" s="55">
        <f t="shared" si="125"/>
        <v>5.82</v>
      </c>
      <c r="S63" s="52">
        <v>39</v>
      </c>
      <c r="T63" s="52">
        <v>5797</v>
      </c>
      <c r="U63" s="59">
        <f t="shared" si="126"/>
        <v>7800</v>
      </c>
      <c r="V63" s="59">
        <f t="shared" si="127"/>
        <v>2003</v>
      </c>
      <c r="W63" s="60">
        <f t="shared" si="128"/>
        <v>150.23</v>
      </c>
      <c r="X63" s="60">
        <f t="shared" si="129"/>
        <v>120.18</v>
      </c>
      <c r="Y63" s="62">
        <f t="shared" si="130"/>
        <v>30.049999999999983</v>
      </c>
      <c r="Z63" s="52">
        <v>8</v>
      </c>
      <c r="AA63" s="52">
        <v>1608</v>
      </c>
      <c r="AB63" s="52">
        <f t="shared" si="131"/>
        <v>2400</v>
      </c>
      <c r="AC63" s="52">
        <f t="shared" si="132"/>
        <v>792</v>
      </c>
      <c r="AD63" s="60">
        <f t="shared" si="133"/>
        <v>75.24</v>
      </c>
      <c r="AE63" s="60">
        <f t="shared" si="134"/>
        <v>60.19</v>
      </c>
      <c r="AF63" s="62">
        <f t="shared" si="135"/>
        <v>15.049999999999997</v>
      </c>
      <c r="AG63" s="32">
        <v>4139</v>
      </c>
      <c r="AH63" s="62">
        <f t="shared" si="136"/>
        <v>165.56</v>
      </c>
      <c r="AI63" s="62">
        <f t="shared" si="137"/>
        <v>132.45</v>
      </c>
      <c r="AJ63" s="62">
        <f t="shared" si="138"/>
        <v>33.110000000000014</v>
      </c>
      <c r="AK63" s="77">
        <f t="shared" si="117"/>
        <v>7629.38</v>
      </c>
      <c r="AL63" s="55">
        <f t="shared" si="118"/>
        <v>6103.499999999999</v>
      </c>
      <c r="AM63" s="77">
        <f t="shared" si="119"/>
        <v>1525.88</v>
      </c>
      <c r="AN63" s="78">
        <v>5480</v>
      </c>
      <c r="AO63" s="78">
        <v>4537</v>
      </c>
      <c r="AP63" s="86">
        <f t="shared" si="120"/>
        <v>623.4999999999991</v>
      </c>
      <c r="AQ63" s="87">
        <v>749.0999999999991</v>
      </c>
      <c r="AR63" s="88">
        <v>-125.6</v>
      </c>
    </row>
    <row r="64" spans="1:44" s="7" customFormat="1" ht="12.75" customHeight="1">
      <c r="A64" s="34" t="s">
        <v>92</v>
      </c>
      <c r="B64" s="31">
        <v>0.8</v>
      </c>
      <c r="C64" s="31">
        <v>0.8</v>
      </c>
      <c r="D64" s="32">
        <v>17686</v>
      </c>
      <c r="E64" s="32">
        <v>5442</v>
      </c>
      <c r="F64" s="41">
        <v>750</v>
      </c>
      <c r="G64" s="41">
        <v>950</v>
      </c>
      <c r="H64" s="42">
        <f t="shared" si="114"/>
        <v>1843.44</v>
      </c>
      <c r="I64" s="42">
        <f t="shared" si="115"/>
        <v>1474.75</v>
      </c>
      <c r="J64" s="50"/>
      <c r="K64" s="51">
        <f t="shared" si="116"/>
        <v>368.69000000000005</v>
      </c>
      <c r="L64" s="52">
        <v>2</v>
      </c>
      <c r="M64" s="52">
        <v>151</v>
      </c>
      <c r="N64" s="52">
        <f t="shared" si="121"/>
        <v>200</v>
      </c>
      <c r="O64" s="52">
        <f t="shared" si="122"/>
        <v>49</v>
      </c>
      <c r="P64" s="42">
        <f t="shared" si="123"/>
        <v>3.68</v>
      </c>
      <c r="Q64" s="42">
        <f t="shared" si="124"/>
        <v>2.94</v>
      </c>
      <c r="R64" s="55">
        <f t="shared" si="125"/>
        <v>0.7400000000000002</v>
      </c>
      <c r="S64" s="52">
        <v>12</v>
      </c>
      <c r="T64" s="52">
        <v>1919</v>
      </c>
      <c r="U64" s="59">
        <f t="shared" si="126"/>
        <v>2400</v>
      </c>
      <c r="V64" s="59">
        <f t="shared" si="127"/>
        <v>481</v>
      </c>
      <c r="W64" s="60">
        <f t="shared" si="128"/>
        <v>36.08</v>
      </c>
      <c r="X64" s="60">
        <f t="shared" si="129"/>
        <v>28.86</v>
      </c>
      <c r="Y64" s="62">
        <f t="shared" si="130"/>
        <v>7.219999999999999</v>
      </c>
      <c r="Z64" s="52">
        <v>3</v>
      </c>
      <c r="AA64" s="52">
        <v>728</v>
      </c>
      <c r="AB64" s="52">
        <f t="shared" si="131"/>
        <v>900</v>
      </c>
      <c r="AC64" s="52">
        <f t="shared" si="132"/>
        <v>172</v>
      </c>
      <c r="AD64" s="60">
        <f t="shared" si="133"/>
        <v>16.34</v>
      </c>
      <c r="AE64" s="60">
        <f t="shared" si="134"/>
        <v>13.07</v>
      </c>
      <c r="AF64" s="62">
        <f t="shared" si="135"/>
        <v>3.2699999999999996</v>
      </c>
      <c r="AG64" s="32">
        <v>454</v>
      </c>
      <c r="AH64" s="62">
        <f t="shared" si="136"/>
        <v>18.16</v>
      </c>
      <c r="AI64" s="62">
        <f t="shared" si="137"/>
        <v>14.53</v>
      </c>
      <c r="AJ64" s="62">
        <f t="shared" si="138"/>
        <v>3.630000000000001</v>
      </c>
      <c r="AK64" s="77">
        <f t="shared" si="117"/>
        <v>1917.7</v>
      </c>
      <c r="AL64" s="55">
        <f t="shared" si="118"/>
        <v>1534.1499999999999</v>
      </c>
      <c r="AM64" s="77">
        <f t="shared" si="119"/>
        <v>383.55000000000007</v>
      </c>
      <c r="AN64" s="78">
        <v>1352</v>
      </c>
      <c r="AO64" s="78">
        <v>1119</v>
      </c>
      <c r="AP64" s="86">
        <f t="shared" si="120"/>
        <v>182.14999999999986</v>
      </c>
      <c r="AQ64" s="87">
        <v>218.83999999999986</v>
      </c>
      <c r="AR64" s="88">
        <v>-36.69</v>
      </c>
    </row>
    <row r="65" spans="1:44" s="7" customFormat="1" ht="12.75" customHeight="1">
      <c r="A65" s="30" t="s">
        <v>93</v>
      </c>
      <c r="B65" s="31">
        <v>0.8</v>
      </c>
      <c r="C65" s="31">
        <v>0.9</v>
      </c>
      <c r="D65" s="32">
        <v>48821</v>
      </c>
      <c r="E65" s="32">
        <v>21587</v>
      </c>
      <c r="F65" s="41">
        <v>750</v>
      </c>
      <c r="G65" s="41">
        <v>950</v>
      </c>
      <c r="H65" s="42">
        <f t="shared" si="114"/>
        <v>5712.34</v>
      </c>
      <c r="I65" s="42">
        <f t="shared" si="115"/>
        <v>4851.5</v>
      </c>
      <c r="J65" s="50">
        <f aca="true" t="shared" si="139" ref="J65:J69">ROUND((400*D65+400*E65)/10000*(C65-B65),2)</f>
        <v>281.63</v>
      </c>
      <c r="K65" s="51">
        <f t="shared" si="116"/>
        <v>860.8400000000001</v>
      </c>
      <c r="L65" s="52">
        <v>42</v>
      </c>
      <c r="M65" s="52">
        <v>1518</v>
      </c>
      <c r="N65" s="52">
        <f t="shared" si="121"/>
        <v>4200</v>
      </c>
      <c r="O65" s="52">
        <f t="shared" si="122"/>
        <v>2682</v>
      </c>
      <c r="P65" s="42">
        <f t="shared" si="123"/>
        <v>201.15</v>
      </c>
      <c r="Q65" s="42">
        <f t="shared" si="124"/>
        <v>181.04</v>
      </c>
      <c r="R65" s="55">
        <f t="shared" si="125"/>
        <v>20.110000000000014</v>
      </c>
      <c r="S65" s="52">
        <v>31</v>
      </c>
      <c r="T65" s="52">
        <v>4586</v>
      </c>
      <c r="U65" s="59">
        <f t="shared" si="126"/>
        <v>6200</v>
      </c>
      <c r="V65" s="59">
        <f t="shared" si="127"/>
        <v>1614</v>
      </c>
      <c r="W65" s="60">
        <f t="shared" si="128"/>
        <v>121.05</v>
      </c>
      <c r="X65" s="60">
        <f t="shared" si="129"/>
        <v>108.95</v>
      </c>
      <c r="Y65" s="62">
        <f t="shared" si="130"/>
        <v>12.099999999999994</v>
      </c>
      <c r="Z65" s="52">
        <v>2</v>
      </c>
      <c r="AA65" s="52">
        <v>398</v>
      </c>
      <c r="AB65" s="52">
        <f t="shared" si="131"/>
        <v>600</v>
      </c>
      <c r="AC65" s="52">
        <f t="shared" si="132"/>
        <v>202</v>
      </c>
      <c r="AD65" s="60">
        <f t="shared" si="133"/>
        <v>19.19</v>
      </c>
      <c r="AE65" s="60">
        <f t="shared" si="134"/>
        <v>17.27</v>
      </c>
      <c r="AF65" s="62">
        <f t="shared" si="135"/>
        <v>1.9200000000000017</v>
      </c>
      <c r="AG65" s="32">
        <v>3195</v>
      </c>
      <c r="AH65" s="62">
        <f t="shared" si="136"/>
        <v>127.8</v>
      </c>
      <c r="AI65" s="62">
        <f t="shared" si="137"/>
        <v>102.24</v>
      </c>
      <c r="AJ65" s="62">
        <f t="shared" si="138"/>
        <v>25.560000000000002</v>
      </c>
      <c r="AK65" s="77">
        <f t="shared" si="117"/>
        <v>6181.53</v>
      </c>
      <c r="AL65" s="55">
        <f t="shared" si="118"/>
        <v>5261</v>
      </c>
      <c r="AM65" s="77">
        <f t="shared" si="119"/>
        <v>920.5300000000002</v>
      </c>
      <c r="AN65" s="78">
        <v>4839</v>
      </c>
      <c r="AO65" s="78">
        <v>4007</v>
      </c>
      <c r="AP65" s="86">
        <f t="shared" si="120"/>
        <v>422</v>
      </c>
      <c r="AQ65" s="87">
        <v>507.01</v>
      </c>
      <c r="AR65" s="88">
        <v>-85.01</v>
      </c>
    </row>
    <row r="66" spans="1:44" s="7" customFormat="1" ht="12.75" customHeight="1">
      <c r="A66" s="30" t="s">
        <v>94</v>
      </c>
      <c r="B66" s="31">
        <v>0.6</v>
      </c>
      <c r="C66" s="31">
        <v>0.6</v>
      </c>
      <c r="D66" s="32">
        <v>19533</v>
      </c>
      <c r="E66" s="32">
        <v>6874</v>
      </c>
      <c r="F66" s="41">
        <v>750</v>
      </c>
      <c r="G66" s="41">
        <v>950</v>
      </c>
      <c r="H66" s="42">
        <f t="shared" si="114"/>
        <v>2118.01</v>
      </c>
      <c r="I66" s="42">
        <f t="shared" si="115"/>
        <v>1270.8</v>
      </c>
      <c r="J66" s="50"/>
      <c r="K66" s="51">
        <f t="shared" si="116"/>
        <v>847.2100000000003</v>
      </c>
      <c r="L66" s="52">
        <v>8</v>
      </c>
      <c r="M66" s="52">
        <v>394</v>
      </c>
      <c r="N66" s="52">
        <f t="shared" si="121"/>
        <v>800</v>
      </c>
      <c r="O66" s="52">
        <f t="shared" si="122"/>
        <v>406</v>
      </c>
      <c r="P66" s="42">
        <f t="shared" si="123"/>
        <v>30.45</v>
      </c>
      <c r="Q66" s="42">
        <f t="shared" si="124"/>
        <v>18.27</v>
      </c>
      <c r="R66" s="55">
        <f t="shared" si="125"/>
        <v>12.18</v>
      </c>
      <c r="S66" s="52">
        <v>10</v>
      </c>
      <c r="T66" s="52">
        <v>1336</v>
      </c>
      <c r="U66" s="59">
        <f t="shared" si="126"/>
        <v>2000</v>
      </c>
      <c r="V66" s="59">
        <f t="shared" si="127"/>
        <v>664</v>
      </c>
      <c r="W66" s="60">
        <f t="shared" si="128"/>
        <v>49.8</v>
      </c>
      <c r="X66" s="60">
        <f t="shared" si="129"/>
        <v>29.88</v>
      </c>
      <c r="Y66" s="62">
        <f t="shared" si="130"/>
        <v>19.919999999999998</v>
      </c>
      <c r="Z66" s="52">
        <v>2</v>
      </c>
      <c r="AA66" s="52">
        <v>456</v>
      </c>
      <c r="AB66" s="52">
        <f t="shared" si="131"/>
        <v>600</v>
      </c>
      <c r="AC66" s="52">
        <f t="shared" si="132"/>
        <v>144</v>
      </c>
      <c r="AD66" s="60">
        <f t="shared" si="133"/>
        <v>13.68</v>
      </c>
      <c r="AE66" s="60">
        <f t="shared" si="134"/>
        <v>8.21</v>
      </c>
      <c r="AF66" s="62">
        <f t="shared" si="135"/>
        <v>5.469999999999999</v>
      </c>
      <c r="AG66" s="32">
        <v>1699</v>
      </c>
      <c r="AH66" s="62">
        <f t="shared" si="136"/>
        <v>67.96</v>
      </c>
      <c r="AI66" s="62">
        <f t="shared" si="137"/>
        <v>40.78</v>
      </c>
      <c r="AJ66" s="62">
        <f t="shared" si="138"/>
        <v>27.179999999999993</v>
      </c>
      <c r="AK66" s="77">
        <f t="shared" si="117"/>
        <v>2279.9</v>
      </c>
      <c r="AL66" s="55">
        <f t="shared" si="118"/>
        <v>1367.94</v>
      </c>
      <c r="AM66" s="77">
        <f t="shared" si="119"/>
        <v>911.9600000000002</v>
      </c>
      <c r="AN66" s="78">
        <v>1226</v>
      </c>
      <c r="AO66" s="78">
        <v>1015</v>
      </c>
      <c r="AP66" s="86">
        <f t="shared" si="120"/>
        <v>141.94000000000005</v>
      </c>
      <c r="AQ66" s="87">
        <v>170.53000000000006</v>
      </c>
      <c r="AR66" s="88">
        <v>-28.59</v>
      </c>
    </row>
    <row r="67" spans="1:44" s="7" customFormat="1" ht="12.75" customHeight="1">
      <c r="A67" s="30" t="s">
        <v>95</v>
      </c>
      <c r="B67" s="31">
        <v>0.8</v>
      </c>
      <c r="C67" s="31">
        <v>0.8</v>
      </c>
      <c r="D67" s="32">
        <v>17867</v>
      </c>
      <c r="E67" s="32">
        <v>7043</v>
      </c>
      <c r="F67" s="41">
        <v>750</v>
      </c>
      <c r="G67" s="41">
        <v>950</v>
      </c>
      <c r="H67" s="42">
        <f t="shared" si="114"/>
        <v>2009.11</v>
      </c>
      <c r="I67" s="42">
        <f t="shared" si="115"/>
        <v>1607.29</v>
      </c>
      <c r="J67" s="50"/>
      <c r="K67" s="51">
        <f t="shared" si="116"/>
        <v>401.81999999999994</v>
      </c>
      <c r="L67" s="52">
        <v>2</v>
      </c>
      <c r="M67" s="52">
        <v>160</v>
      </c>
      <c r="N67" s="52">
        <f t="shared" si="121"/>
        <v>200</v>
      </c>
      <c r="O67" s="52">
        <f t="shared" si="122"/>
        <v>40</v>
      </c>
      <c r="P67" s="42">
        <f t="shared" si="123"/>
        <v>3</v>
      </c>
      <c r="Q67" s="42">
        <f t="shared" si="124"/>
        <v>2.4</v>
      </c>
      <c r="R67" s="55">
        <f t="shared" si="125"/>
        <v>0.6000000000000001</v>
      </c>
      <c r="S67" s="52">
        <v>9</v>
      </c>
      <c r="T67" s="52">
        <v>1276</v>
      </c>
      <c r="U67" s="59">
        <f t="shared" si="126"/>
        <v>1800</v>
      </c>
      <c r="V67" s="59">
        <f t="shared" si="127"/>
        <v>524</v>
      </c>
      <c r="W67" s="60">
        <f t="shared" si="128"/>
        <v>39.3</v>
      </c>
      <c r="X67" s="60">
        <f t="shared" si="129"/>
        <v>31.44</v>
      </c>
      <c r="Y67" s="62">
        <f t="shared" si="130"/>
        <v>7.859999999999996</v>
      </c>
      <c r="Z67" s="52">
        <v>1</v>
      </c>
      <c r="AA67" s="52">
        <v>227</v>
      </c>
      <c r="AB67" s="52">
        <f t="shared" si="131"/>
        <v>300</v>
      </c>
      <c r="AC67" s="52">
        <f t="shared" si="132"/>
        <v>73</v>
      </c>
      <c r="AD67" s="60">
        <f t="shared" si="133"/>
        <v>6.94</v>
      </c>
      <c r="AE67" s="60">
        <f t="shared" si="134"/>
        <v>5.55</v>
      </c>
      <c r="AF67" s="62">
        <f t="shared" si="135"/>
        <v>1.3900000000000006</v>
      </c>
      <c r="AG67" s="32">
        <v>804</v>
      </c>
      <c r="AH67" s="62">
        <f t="shared" si="136"/>
        <v>32.16</v>
      </c>
      <c r="AI67" s="62">
        <f t="shared" si="137"/>
        <v>25.73</v>
      </c>
      <c r="AJ67" s="62">
        <f t="shared" si="138"/>
        <v>6.429999999999996</v>
      </c>
      <c r="AK67" s="77">
        <f t="shared" si="117"/>
        <v>2090.51</v>
      </c>
      <c r="AL67" s="55">
        <f t="shared" si="118"/>
        <v>1672.41</v>
      </c>
      <c r="AM67" s="77">
        <f t="shared" si="119"/>
        <v>418.09999999999997</v>
      </c>
      <c r="AN67" s="78">
        <v>1483</v>
      </c>
      <c r="AO67" s="78">
        <v>1228</v>
      </c>
      <c r="AP67" s="86">
        <f t="shared" si="120"/>
        <v>189.41000000000008</v>
      </c>
      <c r="AQ67" s="87">
        <v>227.5600000000001</v>
      </c>
      <c r="AR67" s="88">
        <v>-38.15</v>
      </c>
    </row>
    <row r="68" spans="1:44" s="7" customFormat="1" ht="12.75" customHeight="1">
      <c r="A68" s="30" t="s">
        <v>96</v>
      </c>
      <c r="B68" s="31">
        <v>0.8</v>
      </c>
      <c r="C68" s="31">
        <v>0.9</v>
      </c>
      <c r="D68" s="32">
        <v>18136</v>
      </c>
      <c r="E68" s="32">
        <v>7960</v>
      </c>
      <c r="F68" s="41">
        <v>750</v>
      </c>
      <c r="G68" s="41">
        <v>950</v>
      </c>
      <c r="H68" s="42">
        <f t="shared" si="114"/>
        <v>2116.4</v>
      </c>
      <c r="I68" s="42">
        <f t="shared" si="115"/>
        <v>1797.5</v>
      </c>
      <c r="J68" s="50">
        <f t="shared" si="139"/>
        <v>104.38</v>
      </c>
      <c r="K68" s="51">
        <f t="shared" si="116"/>
        <v>318.9000000000001</v>
      </c>
      <c r="L68" s="52">
        <v>19</v>
      </c>
      <c r="M68" s="52">
        <v>767</v>
      </c>
      <c r="N68" s="52">
        <f t="shared" si="121"/>
        <v>1900</v>
      </c>
      <c r="O68" s="52">
        <f t="shared" si="122"/>
        <v>1133</v>
      </c>
      <c r="P68" s="42">
        <f t="shared" si="123"/>
        <v>84.98</v>
      </c>
      <c r="Q68" s="42">
        <f t="shared" si="124"/>
        <v>76.48</v>
      </c>
      <c r="R68" s="55">
        <f t="shared" si="125"/>
        <v>8.5</v>
      </c>
      <c r="S68" s="52">
        <v>7</v>
      </c>
      <c r="T68" s="52">
        <v>1104</v>
      </c>
      <c r="U68" s="59">
        <f t="shared" si="126"/>
        <v>1400</v>
      </c>
      <c r="V68" s="59">
        <f t="shared" si="127"/>
        <v>296</v>
      </c>
      <c r="W68" s="60">
        <f t="shared" si="128"/>
        <v>22.2</v>
      </c>
      <c r="X68" s="60">
        <f t="shared" si="129"/>
        <v>19.98</v>
      </c>
      <c r="Y68" s="62">
        <f t="shared" si="130"/>
        <v>2.219999999999999</v>
      </c>
      <c r="Z68" s="52">
        <v>5</v>
      </c>
      <c r="AA68" s="52">
        <v>733</v>
      </c>
      <c r="AB68" s="52">
        <f t="shared" si="131"/>
        <v>1500</v>
      </c>
      <c r="AC68" s="52">
        <f t="shared" si="132"/>
        <v>767</v>
      </c>
      <c r="AD68" s="60">
        <f t="shared" si="133"/>
        <v>72.87</v>
      </c>
      <c r="AE68" s="60">
        <f t="shared" si="134"/>
        <v>65.58</v>
      </c>
      <c r="AF68" s="62">
        <f t="shared" si="135"/>
        <v>7.290000000000006</v>
      </c>
      <c r="AG68" s="32">
        <v>3274</v>
      </c>
      <c r="AH68" s="62">
        <f t="shared" si="136"/>
        <v>130.96</v>
      </c>
      <c r="AI68" s="62">
        <f t="shared" si="137"/>
        <v>104.77</v>
      </c>
      <c r="AJ68" s="62">
        <f t="shared" si="138"/>
        <v>26.190000000000012</v>
      </c>
      <c r="AK68" s="77">
        <f t="shared" si="117"/>
        <v>2427.41</v>
      </c>
      <c r="AL68" s="55">
        <f t="shared" si="118"/>
        <v>2064.31</v>
      </c>
      <c r="AM68" s="77">
        <f t="shared" si="119"/>
        <v>363.1000000000001</v>
      </c>
      <c r="AN68" s="78">
        <v>1936</v>
      </c>
      <c r="AO68" s="78">
        <v>1603</v>
      </c>
      <c r="AP68" s="86">
        <f t="shared" si="120"/>
        <v>128.30999999999995</v>
      </c>
      <c r="AQ68" s="87">
        <v>154.15999999999994</v>
      </c>
      <c r="AR68" s="88">
        <v>-25.85</v>
      </c>
    </row>
    <row r="69" spans="1:44" s="7" customFormat="1" ht="12.75" customHeight="1">
      <c r="A69" s="30" t="s">
        <v>97</v>
      </c>
      <c r="B69" s="31">
        <v>0.8</v>
      </c>
      <c r="C69" s="31">
        <v>0.9</v>
      </c>
      <c r="D69" s="32">
        <v>35223</v>
      </c>
      <c r="E69" s="32">
        <v>13671</v>
      </c>
      <c r="F69" s="41">
        <v>750</v>
      </c>
      <c r="G69" s="41">
        <v>950</v>
      </c>
      <c r="H69" s="42">
        <f t="shared" si="114"/>
        <v>3940.47</v>
      </c>
      <c r="I69" s="42">
        <f t="shared" si="115"/>
        <v>3347.95</v>
      </c>
      <c r="J69" s="50">
        <f t="shared" si="139"/>
        <v>195.58</v>
      </c>
      <c r="K69" s="51">
        <f t="shared" si="116"/>
        <v>592.52</v>
      </c>
      <c r="L69" s="52">
        <v>50</v>
      </c>
      <c r="M69" s="52">
        <v>2301</v>
      </c>
      <c r="N69" s="52">
        <f t="shared" si="121"/>
        <v>5000</v>
      </c>
      <c r="O69" s="52">
        <f t="shared" si="122"/>
        <v>2699</v>
      </c>
      <c r="P69" s="42">
        <f t="shared" si="123"/>
        <v>202.43</v>
      </c>
      <c r="Q69" s="42">
        <f t="shared" si="124"/>
        <v>182.19</v>
      </c>
      <c r="R69" s="55">
        <f t="shared" si="125"/>
        <v>20.24000000000001</v>
      </c>
      <c r="S69" s="52">
        <v>17</v>
      </c>
      <c r="T69" s="52">
        <v>2191</v>
      </c>
      <c r="U69" s="59">
        <f t="shared" si="126"/>
        <v>3400</v>
      </c>
      <c r="V69" s="59">
        <f t="shared" si="127"/>
        <v>1209</v>
      </c>
      <c r="W69" s="60">
        <f t="shared" si="128"/>
        <v>90.68</v>
      </c>
      <c r="X69" s="60">
        <f t="shared" si="129"/>
        <v>81.61</v>
      </c>
      <c r="Y69" s="62">
        <f t="shared" si="130"/>
        <v>9.070000000000007</v>
      </c>
      <c r="Z69" s="52">
        <v>8</v>
      </c>
      <c r="AA69" s="52">
        <v>1714</v>
      </c>
      <c r="AB69" s="52">
        <f t="shared" si="131"/>
        <v>2400</v>
      </c>
      <c r="AC69" s="52">
        <f t="shared" si="132"/>
        <v>686</v>
      </c>
      <c r="AD69" s="60">
        <f t="shared" si="133"/>
        <v>65.17</v>
      </c>
      <c r="AE69" s="60">
        <f t="shared" si="134"/>
        <v>58.65</v>
      </c>
      <c r="AF69" s="62">
        <f t="shared" si="135"/>
        <v>6.520000000000003</v>
      </c>
      <c r="AG69" s="32">
        <v>1956</v>
      </c>
      <c r="AH69" s="62">
        <f t="shared" si="136"/>
        <v>78.24</v>
      </c>
      <c r="AI69" s="62">
        <f t="shared" si="137"/>
        <v>62.59</v>
      </c>
      <c r="AJ69" s="62">
        <f t="shared" si="138"/>
        <v>15.649999999999991</v>
      </c>
      <c r="AK69" s="77">
        <f t="shared" si="117"/>
        <v>4376.99</v>
      </c>
      <c r="AL69" s="55">
        <f t="shared" si="118"/>
        <v>3732.9900000000002</v>
      </c>
      <c r="AM69" s="77">
        <f t="shared" si="119"/>
        <v>644</v>
      </c>
      <c r="AN69" s="78">
        <v>3521</v>
      </c>
      <c r="AO69" s="78">
        <v>2915</v>
      </c>
      <c r="AP69" s="86">
        <f t="shared" si="120"/>
        <v>211.99000000000024</v>
      </c>
      <c r="AQ69" s="87">
        <v>254.69000000000023</v>
      </c>
      <c r="AR69" s="88">
        <v>-42.7</v>
      </c>
    </row>
    <row r="70" spans="1:44" s="7" customFormat="1" ht="12.75" customHeight="1">
      <c r="A70" s="30" t="s">
        <v>98</v>
      </c>
      <c r="B70" s="31">
        <v>0.8</v>
      </c>
      <c r="C70" s="31">
        <v>0.8</v>
      </c>
      <c r="D70" s="32">
        <v>10000</v>
      </c>
      <c r="E70" s="32">
        <v>5235</v>
      </c>
      <c r="F70" s="41">
        <v>750</v>
      </c>
      <c r="G70" s="41">
        <v>950</v>
      </c>
      <c r="H70" s="42">
        <f t="shared" si="114"/>
        <v>1247.33</v>
      </c>
      <c r="I70" s="42">
        <f t="shared" si="115"/>
        <v>997.86</v>
      </c>
      <c r="J70" s="50"/>
      <c r="K70" s="51">
        <f t="shared" si="116"/>
        <v>249.4699999999999</v>
      </c>
      <c r="L70" s="52">
        <v>14</v>
      </c>
      <c r="M70" s="52">
        <v>475</v>
      </c>
      <c r="N70" s="52">
        <f t="shared" si="121"/>
        <v>1400</v>
      </c>
      <c r="O70" s="52">
        <f t="shared" si="122"/>
        <v>925</v>
      </c>
      <c r="P70" s="42">
        <f t="shared" si="123"/>
        <v>69.38</v>
      </c>
      <c r="Q70" s="42">
        <f t="shared" si="124"/>
        <v>55.5</v>
      </c>
      <c r="R70" s="55">
        <f t="shared" si="125"/>
        <v>13.879999999999995</v>
      </c>
      <c r="S70" s="52">
        <v>5</v>
      </c>
      <c r="T70" s="52">
        <v>856</v>
      </c>
      <c r="U70" s="59">
        <f t="shared" si="126"/>
        <v>1000</v>
      </c>
      <c r="V70" s="59">
        <f t="shared" si="127"/>
        <v>144</v>
      </c>
      <c r="W70" s="60">
        <f t="shared" si="128"/>
        <v>10.8</v>
      </c>
      <c r="X70" s="60">
        <f t="shared" si="129"/>
        <v>8.64</v>
      </c>
      <c r="Y70" s="62">
        <f t="shared" si="130"/>
        <v>2.16</v>
      </c>
      <c r="Z70" s="52"/>
      <c r="AA70" s="52"/>
      <c r="AB70" s="52"/>
      <c r="AC70" s="52"/>
      <c r="AD70" s="60"/>
      <c r="AE70" s="60"/>
      <c r="AF70" s="62"/>
      <c r="AG70" s="32">
        <v>4069</v>
      </c>
      <c r="AH70" s="62">
        <f t="shared" si="136"/>
        <v>162.76</v>
      </c>
      <c r="AI70" s="62">
        <f t="shared" si="137"/>
        <v>130.21</v>
      </c>
      <c r="AJ70" s="62">
        <f t="shared" si="138"/>
        <v>32.54999999999998</v>
      </c>
      <c r="AK70" s="77">
        <f t="shared" si="117"/>
        <v>1490.27</v>
      </c>
      <c r="AL70" s="55">
        <f t="shared" si="118"/>
        <v>1192.21</v>
      </c>
      <c r="AM70" s="77">
        <f t="shared" si="119"/>
        <v>298.0599999999999</v>
      </c>
      <c r="AN70" s="78">
        <v>1156</v>
      </c>
      <c r="AO70" s="78">
        <v>957</v>
      </c>
      <c r="AP70" s="86">
        <f t="shared" si="120"/>
        <v>36.210000000000036</v>
      </c>
      <c r="AQ70" s="87">
        <v>43.500000000000036</v>
      </c>
      <c r="AR70" s="88">
        <v>-7.29</v>
      </c>
    </row>
    <row r="71" spans="1:44" s="6" customFormat="1" ht="12.75" customHeight="1">
      <c r="A71" s="30" t="s">
        <v>99</v>
      </c>
      <c r="B71" s="31">
        <v>0.4</v>
      </c>
      <c r="C71" s="31">
        <v>0.4</v>
      </c>
      <c r="D71" s="32">
        <v>44080</v>
      </c>
      <c r="E71" s="32">
        <v>16607</v>
      </c>
      <c r="F71" s="41">
        <v>750</v>
      </c>
      <c r="G71" s="41">
        <v>950</v>
      </c>
      <c r="H71" s="42">
        <f t="shared" si="114"/>
        <v>4883.67</v>
      </c>
      <c r="I71" s="42">
        <f t="shared" si="115"/>
        <v>1953.47</v>
      </c>
      <c r="J71" s="50"/>
      <c r="K71" s="51">
        <f t="shared" si="116"/>
        <v>2930.2</v>
      </c>
      <c r="L71" s="52">
        <v>20</v>
      </c>
      <c r="M71" s="52">
        <v>928</v>
      </c>
      <c r="N71" s="52">
        <f t="shared" si="121"/>
        <v>2000</v>
      </c>
      <c r="O71" s="52">
        <f t="shared" si="122"/>
        <v>1072</v>
      </c>
      <c r="P71" s="42">
        <f t="shared" si="123"/>
        <v>80.4</v>
      </c>
      <c r="Q71" s="42">
        <f t="shared" si="124"/>
        <v>32.16</v>
      </c>
      <c r="R71" s="55">
        <f t="shared" si="125"/>
        <v>48.24000000000001</v>
      </c>
      <c r="S71" s="52">
        <v>47</v>
      </c>
      <c r="T71" s="52">
        <v>6908</v>
      </c>
      <c r="U71" s="59">
        <f t="shared" si="126"/>
        <v>9400</v>
      </c>
      <c r="V71" s="59">
        <f t="shared" si="127"/>
        <v>2492</v>
      </c>
      <c r="W71" s="60">
        <f t="shared" si="128"/>
        <v>186.9</v>
      </c>
      <c r="X71" s="60">
        <f t="shared" si="129"/>
        <v>74.76</v>
      </c>
      <c r="Y71" s="62">
        <f t="shared" si="130"/>
        <v>112.14</v>
      </c>
      <c r="Z71" s="52">
        <v>2</v>
      </c>
      <c r="AA71" s="52">
        <v>406</v>
      </c>
      <c r="AB71" s="52">
        <f>Z71*300</f>
        <v>600</v>
      </c>
      <c r="AC71" s="52">
        <f>AB71-AA71</f>
        <v>194</v>
      </c>
      <c r="AD71" s="60">
        <f>ROUND(AC71*950/10000,2)</f>
        <v>18.43</v>
      </c>
      <c r="AE71" s="60">
        <f>ROUND(AD71*C71,2)</f>
        <v>7.37</v>
      </c>
      <c r="AF71" s="62">
        <f>AD71-AE71</f>
        <v>11.059999999999999</v>
      </c>
      <c r="AG71" s="32">
        <v>3440</v>
      </c>
      <c r="AH71" s="62">
        <f t="shared" si="136"/>
        <v>137.6</v>
      </c>
      <c r="AI71" s="62">
        <f t="shared" si="137"/>
        <v>55.04</v>
      </c>
      <c r="AJ71" s="62">
        <f t="shared" si="138"/>
        <v>82.56</v>
      </c>
      <c r="AK71" s="77">
        <f t="shared" si="117"/>
        <v>5307</v>
      </c>
      <c r="AL71" s="55">
        <f t="shared" si="118"/>
        <v>2122.8</v>
      </c>
      <c r="AM71" s="77">
        <f t="shared" si="119"/>
        <v>3184.1999999999994</v>
      </c>
      <c r="AN71" s="78">
        <v>1947</v>
      </c>
      <c r="AO71" s="78">
        <v>1612</v>
      </c>
      <c r="AP71" s="86">
        <f t="shared" si="120"/>
        <v>175.80000000000018</v>
      </c>
      <c r="AQ71" s="87">
        <v>211.21000000000018</v>
      </c>
      <c r="AR71" s="88">
        <v>-35.41</v>
      </c>
    </row>
    <row r="72" spans="1:44" s="7" customFormat="1" ht="12.75" customHeight="1">
      <c r="A72" s="34" t="s">
        <v>100</v>
      </c>
      <c r="B72" s="31">
        <v>0.4</v>
      </c>
      <c r="C72" s="31">
        <v>0.4</v>
      </c>
      <c r="D72" s="32">
        <v>13295</v>
      </c>
      <c r="E72" s="32">
        <v>5490</v>
      </c>
      <c r="F72" s="41">
        <v>750</v>
      </c>
      <c r="G72" s="41">
        <v>950</v>
      </c>
      <c r="H72" s="42">
        <f t="shared" si="114"/>
        <v>1518.68</v>
      </c>
      <c r="I72" s="42">
        <f t="shared" si="115"/>
        <v>607.47</v>
      </c>
      <c r="J72" s="50"/>
      <c r="K72" s="51">
        <f t="shared" si="116"/>
        <v>911.21</v>
      </c>
      <c r="L72" s="52">
        <v>1</v>
      </c>
      <c r="M72" s="52">
        <v>33</v>
      </c>
      <c r="N72" s="52">
        <f t="shared" si="121"/>
        <v>100</v>
      </c>
      <c r="O72" s="52">
        <f t="shared" si="122"/>
        <v>67</v>
      </c>
      <c r="P72" s="42">
        <f t="shared" si="123"/>
        <v>5.03</v>
      </c>
      <c r="Q72" s="42">
        <f t="shared" si="124"/>
        <v>2.01</v>
      </c>
      <c r="R72" s="55">
        <f t="shared" si="125"/>
        <v>3.0200000000000005</v>
      </c>
      <c r="S72" s="52">
        <v>8</v>
      </c>
      <c r="T72" s="52">
        <v>1360</v>
      </c>
      <c r="U72" s="59">
        <f t="shared" si="126"/>
        <v>1600</v>
      </c>
      <c r="V72" s="59">
        <f t="shared" si="127"/>
        <v>240</v>
      </c>
      <c r="W72" s="60">
        <f t="shared" si="128"/>
        <v>18</v>
      </c>
      <c r="X72" s="60">
        <f t="shared" si="129"/>
        <v>7.2</v>
      </c>
      <c r="Y72" s="62">
        <f t="shared" si="130"/>
        <v>10.8</v>
      </c>
      <c r="Z72" s="52"/>
      <c r="AA72" s="52"/>
      <c r="AB72" s="52"/>
      <c r="AC72" s="52"/>
      <c r="AD72" s="60"/>
      <c r="AE72" s="60"/>
      <c r="AF72" s="62"/>
      <c r="AG72" s="32">
        <v>1759</v>
      </c>
      <c r="AH72" s="62">
        <f t="shared" si="136"/>
        <v>70.36</v>
      </c>
      <c r="AI72" s="62">
        <f t="shared" si="137"/>
        <v>28.14</v>
      </c>
      <c r="AJ72" s="62">
        <f t="shared" si="138"/>
        <v>42.22</v>
      </c>
      <c r="AK72" s="77">
        <f t="shared" si="117"/>
        <v>1612.07</v>
      </c>
      <c r="AL72" s="55">
        <f t="shared" si="118"/>
        <v>644.82</v>
      </c>
      <c r="AM72" s="77">
        <f t="shared" si="119"/>
        <v>967.25</v>
      </c>
      <c r="AN72" s="78">
        <v>574</v>
      </c>
      <c r="AO72" s="78">
        <v>475</v>
      </c>
      <c r="AP72" s="86">
        <f t="shared" si="120"/>
        <v>70.82000000000005</v>
      </c>
      <c r="AQ72" s="87">
        <v>85.09000000000005</v>
      </c>
      <c r="AR72" s="88">
        <v>-14.27</v>
      </c>
    </row>
    <row r="73" spans="1:44" s="7" customFormat="1" ht="12.75" customHeight="1">
      <c r="A73" s="30" t="s">
        <v>101</v>
      </c>
      <c r="B73" s="31">
        <v>0.8</v>
      </c>
      <c r="C73" s="31">
        <v>0.8</v>
      </c>
      <c r="D73" s="32">
        <v>2461</v>
      </c>
      <c r="E73" s="32">
        <v>923</v>
      </c>
      <c r="F73" s="41">
        <v>750</v>
      </c>
      <c r="G73" s="41">
        <v>950</v>
      </c>
      <c r="H73" s="42">
        <f t="shared" si="114"/>
        <v>272.26</v>
      </c>
      <c r="I73" s="42">
        <f t="shared" si="115"/>
        <v>217.81</v>
      </c>
      <c r="J73" s="50"/>
      <c r="K73" s="51">
        <f t="shared" si="116"/>
        <v>54.44999999999999</v>
      </c>
      <c r="L73" s="52">
        <v>2</v>
      </c>
      <c r="M73" s="52">
        <v>128</v>
      </c>
      <c r="N73" s="52">
        <f t="shared" si="121"/>
        <v>200</v>
      </c>
      <c r="O73" s="52">
        <f t="shared" si="122"/>
        <v>72</v>
      </c>
      <c r="P73" s="42">
        <f t="shared" si="123"/>
        <v>5.4</v>
      </c>
      <c r="Q73" s="42">
        <f t="shared" si="124"/>
        <v>4.32</v>
      </c>
      <c r="R73" s="55">
        <f t="shared" si="125"/>
        <v>1.08</v>
      </c>
      <c r="S73" s="52">
        <v>1</v>
      </c>
      <c r="T73" s="52">
        <v>111</v>
      </c>
      <c r="U73" s="59">
        <f t="shared" si="126"/>
        <v>200</v>
      </c>
      <c r="V73" s="59">
        <f t="shared" si="127"/>
        <v>89</v>
      </c>
      <c r="W73" s="60">
        <f t="shared" si="128"/>
        <v>6.68</v>
      </c>
      <c r="X73" s="60">
        <f t="shared" si="129"/>
        <v>5.34</v>
      </c>
      <c r="Y73" s="62">
        <f t="shared" si="130"/>
        <v>1.3399999999999999</v>
      </c>
      <c r="Z73" s="52"/>
      <c r="AA73" s="52"/>
      <c r="AB73" s="52"/>
      <c r="AC73" s="52"/>
      <c r="AD73" s="60"/>
      <c r="AE73" s="60"/>
      <c r="AF73" s="62"/>
      <c r="AG73" s="32">
        <v>253</v>
      </c>
      <c r="AH73" s="62">
        <f t="shared" si="136"/>
        <v>10.12</v>
      </c>
      <c r="AI73" s="62">
        <f t="shared" si="137"/>
        <v>8.1</v>
      </c>
      <c r="AJ73" s="62">
        <f t="shared" si="138"/>
        <v>2.0199999999999996</v>
      </c>
      <c r="AK73" s="77">
        <f t="shared" si="117"/>
        <v>294.46</v>
      </c>
      <c r="AL73" s="55">
        <f t="shared" si="118"/>
        <v>235.57</v>
      </c>
      <c r="AM73" s="77">
        <f t="shared" si="119"/>
        <v>58.889999999999986</v>
      </c>
      <c r="AN73" s="78">
        <v>214</v>
      </c>
      <c r="AO73" s="78">
        <v>177</v>
      </c>
      <c r="AP73" s="86">
        <f t="shared" si="120"/>
        <v>21.569999999999993</v>
      </c>
      <c r="AQ73" s="87">
        <v>25.919999999999995</v>
      </c>
      <c r="AR73" s="88">
        <v>-4.35</v>
      </c>
    </row>
    <row r="74" spans="1:44" s="7" customFormat="1" ht="12.75" customHeight="1">
      <c r="A74" s="34" t="s">
        <v>102</v>
      </c>
      <c r="B74" s="32">
        <v>0.4</v>
      </c>
      <c r="C74" s="32">
        <v>0.4</v>
      </c>
      <c r="D74" s="32">
        <v>6741</v>
      </c>
      <c r="E74" s="32">
        <v>3130</v>
      </c>
      <c r="F74" s="41">
        <v>750</v>
      </c>
      <c r="G74" s="41">
        <v>950</v>
      </c>
      <c r="H74" s="42">
        <f t="shared" si="114"/>
        <v>802.93</v>
      </c>
      <c r="I74" s="42">
        <f t="shared" si="115"/>
        <v>321.17</v>
      </c>
      <c r="J74" s="50"/>
      <c r="K74" s="51">
        <f t="shared" si="116"/>
        <v>481.75999999999993</v>
      </c>
      <c r="L74" s="52"/>
      <c r="M74" s="52"/>
      <c r="N74" s="52"/>
      <c r="O74" s="52"/>
      <c r="P74" s="42"/>
      <c r="Q74" s="42"/>
      <c r="R74" s="55"/>
      <c r="S74" s="52"/>
      <c r="T74" s="52"/>
      <c r="U74" s="59"/>
      <c r="V74" s="59"/>
      <c r="W74" s="60"/>
      <c r="X74" s="60"/>
      <c r="Y74" s="62"/>
      <c r="Z74" s="52"/>
      <c r="AA74" s="52"/>
      <c r="AB74" s="52"/>
      <c r="AC74" s="52"/>
      <c r="AD74" s="60"/>
      <c r="AE74" s="60"/>
      <c r="AF74" s="62"/>
      <c r="AG74" s="32">
        <v>286</v>
      </c>
      <c r="AH74" s="62">
        <f t="shared" si="136"/>
        <v>11.44</v>
      </c>
      <c r="AI74" s="62">
        <f t="shared" si="137"/>
        <v>4.58</v>
      </c>
      <c r="AJ74" s="62">
        <f t="shared" si="138"/>
        <v>6.859999999999999</v>
      </c>
      <c r="AK74" s="77">
        <f t="shared" si="117"/>
        <v>814.37</v>
      </c>
      <c r="AL74" s="55">
        <f t="shared" si="118"/>
        <v>325.75</v>
      </c>
      <c r="AM74" s="77">
        <f t="shared" si="119"/>
        <v>488.61999999999995</v>
      </c>
      <c r="AN74" s="78">
        <v>275</v>
      </c>
      <c r="AO74" s="78">
        <v>228</v>
      </c>
      <c r="AP74" s="86">
        <f t="shared" si="120"/>
        <v>50.75</v>
      </c>
      <c r="AQ74" s="87">
        <v>60.97</v>
      </c>
      <c r="AR74" s="88">
        <v>-10.22</v>
      </c>
    </row>
    <row r="75" spans="1:44" s="7" customFormat="1" ht="12.75" customHeight="1">
      <c r="A75" s="34" t="s">
        <v>103</v>
      </c>
      <c r="B75" s="31">
        <v>0.4</v>
      </c>
      <c r="C75" s="31">
        <v>0.4</v>
      </c>
      <c r="D75" s="32">
        <v>21954</v>
      </c>
      <c r="E75" s="32">
        <v>9787</v>
      </c>
      <c r="F75" s="41">
        <v>750</v>
      </c>
      <c r="G75" s="41">
        <v>950</v>
      </c>
      <c r="H75" s="42">
        <f t="shared" si="114"/>
        <v>2576.32</v>
      </c>
      <c r="I75" s="42">
        <f t="shared" si="115"/>
        <v>1030.53</v>
      </c>
      <c r="J75" s="50"/>
      <c r="K75" s="51">
        <f t="shared" si="116"/>
        <v>1545.7900000000002</v>
      </c>
      <c r="L75" s="52"/>
      <c r="M75" s="52"/>
      <c r="N75" s="52"/>
      <c r="O75" s="52"/>
      <c r="P75" s="42"/>
      <c r="Q75" s="42"/>
      <c r="R75" s="55"/>
      <c r="S75" s="52">
        <v>9</v>
      </c>
      <c r="T75" s="52">
        <v>1432</v>
      </c>
      <c r="U75" s="59">
        <f aca="true" t="shared" si="140" ref="U75:U80">S75*200</f>
        <v>1800</v>
      </c>
      <c r="V75" s="59">
        <f aca="true" t="shared" si="141" ref="V75:V80">U75-T75</f>
        <v>368</v>
      </c>
      <c r="W75" s="60">
        <f aca="true" t="shared" si="142" ref="W75:W80">ROUND(V75*750/10000,2)</f>
        <v>27.6</v>
      </c>
      <c r="X75" s="60">
        <f aca="true" t="shared" si="143" ref="X75:X80">ROUND(W75*C75,2)</f>
        <v>11.04</v>
      </c>
      <c r="Y75" s="62">
        <f aca="true" t="shared" si="144" ref="Y75:Y80">W75-X75</f>
        <v>16.560000000000002</v>
      </c>
      <c r="Z75" s="52"/>
      <c r="AA75" s="52"/>
      <c r="AB75" s="52"/>
      <c r="AC75" s="52"/>
      <c r="AD75" s="60"/>
      <c r="AE75" s="60"/>
      <c r="AF75" s="62"/>
      <c r="AG75" s="32">
        <v>378</v>
      </c>
      <c r="AH75" s="62">
        <f t="shared" si="136"/>
        <v>15.12</v>
      </c>
      <c r="AI75" s="62">
        <f t="shared" si="137"/>
        <v>6.05</v>
      </c>
      <c r="AJ75" s="62">
        <f t="shared" si="138"/>
        <v>9.07</v>
      </c>
      <c r="AK75" s="77">
        <f t="shared" si="117"/>
        <v>2619.04</v>
      </c>
      <c r="AL75" s="55">
        <f t="shared" si="118"/>
        <v>1047.62</v>
      </c>
      <c r="AM75" s="77">
        <f t="shared" si="119"/>
        <v>1571.42</v>
      </c>
      <c r="AN75" s="78">
        <v>954</v>
      </c>
      <c r="AO75" s="78">
        <v>790</v>
      </c>
      <c r="AP75" s="86">
        <f t="shared" si="120"/>
        <v>93.61999999999989</v>
      </c>
      <c r="AQ75" s="89">
        <v>112.47999999999989</v>
      </c>
      <c r="AR75" s="88">
        <v>-18.86</v>
      </c>
    </row>
    <row r="76" spans="1:44" s="10" customFormat="1" ht="12.75" customHeight="1">
      <c r="A76" s="27" t="s">
        <v>104</v>
      </c>
      <c r="B76" s="28"/>
      <c r="C76" s="28"/>
      <c r="D76" s="33">
        <f aca="true" t="shared" si="145" ref="D76:AR76">SUM(D77:D87)</f>
        <v>189719</v>
      </c>
      <c r="E76" s="33">
        <f t="shared" si="145"/>
        <v>107304</v>
      </c>
      <c r="F76" s="41"/>
      <c r="G76" s="41"/>
      <c r="H76" s="33">
        <f t="shared" si="145"/>
        <v>24422.839999999997</v>
      </c>
      <c r="I76" s="33">
        <f t="shared" si="145"/>
        <v>19846.510000000002</v>
      </c>
      <c r="J76" s="33">
        <f t="shared" si="145"/>
        <v>559.95</v>
      </c>
      <c r="K76" s="33">
        <f t="shared" si="145"/>
        <v>4576.329999999999</v>
      </c>
      <c r="L76" s="33">
        <f t="shared" si="145"/>
        <v>272</v>
      </c>
      <c r="M76" s="33">
        <f t="shared" si="145"/>
        <v>5583</v>
      </c>
      <c r="N76" s="43">
        <f t="shared" si="145"/>
        <v>27200</v>
      </c>
      <c r="O76" s="43">
        <f t="shared" si="145"/>
        <v>21617</v>
      </c>
      <c r="P76" s="29">
        <f t="shared" si="145"/>
        <v>1621.31</v>
      </c>
      <c r="Q76" s="29">
        <f t="shared" si="145"/>
        <v>1358.26</v>
      </c>
      <c r="R76" s="54">
        <f t="shared" si="145"/>
        <v>263.04999999999995</v>
      </c>
      <c r="S76" s="29">
        <f t="shared" si="145"/>
        <v>45</v>
      </c>
      <c r="T76" s="29">
        <f t="shared" si="145"/>
        <v>6681</v>
      </c>
      <c r="U76" s="29">
        <f t="shared" si="145"/>
        <v>9000</v>
      </c>
      <c r="V76" s="58">
        <f t="shared" si="145"/>
        <v>2319</v>
      </c>
      <c r="W76" s="63">
        <f t="shared" si="145"/>
        <v>173.95000000000002</v>
      </c>
      <c r="X76" s="63">
        <f t="shared" si="145"/>
        <v>145</v>
      </c>
      <c r="Y76" s="63">
        <f t="shared" si="145"/>
        <v>28.949999999999996</v>
      </c>
      <c r="Z76" s="29">
        <f t="shared" si="145"/>
        <v>60</v>
      </c>
      <c r="AA76" s="29">
        <f t="shared" si="145"/>
        <v>10207</v>
      </c>
      <c r="AB76" s="29">
        <f t="shared" si="145"/>
        <v>18000</v>
      </c>
      <c r="AC76" s="29">
        <f t="shared" si="145"/>
        <v>7793</v>
      </c>
      <c r="AD76" s="63">
        <f t="shared" si="145"/>
        <v>740.3599999999999</v>
      </c>
      <c r="AE76" s="63">
        <f t="shared" si="145"/>
        <v>635.6399999999999</v>
      </c>
      <c r="AF76" s="63">
        <f t="shared" si="145"/>
        <v>104.72000000000003</v>
      </c>
      <c r="AG76" s="29">
        <f t="shared" si="145"/>
        <v>18848</v>
      </c>
      <c r="AH76" s="29">
        <f t="shared" si="145"/>
        <v>753.9200000000001</v>
      </c>
      <c r="AI76" s="54">
        <f t="shared" si="145"/>
        <v>603.13</v>
      </c>
      <c r="AJ76" s="54">
        <f t="shared" si="145"/>
        <v>150.79000000000002</v>
      </c>
      <c r="AK76" s="54">
        <f t="shared" si="145"/>
        <v>27712.379999999997</v>
      </c>
      <c r="AL76" s="54">
        <f t="shared" si="145"/>
        <v>22588.540000000005</v>
      </c>
      <c r="AM76" s="54">
        <f t="shared" si="145"/>
        <v>5123.839999999998</v>
      </c>
      <c r="AN76" s="43">
        <f t="shared" si="145"/>
        <v>21693</v>
      </c>
      <c r="AO76" s="43">
        <f t="shared" si="145"/>
        <v>17963</v>
      </c>
      <c r="AP76" s="93">
        <f t="shared" si="145"/>
        <v>895.5400000000011</v>
      </c>
      <c r="AQ76" s="93">
        <f t="shared" si="145"/>
        <v>1078.620000000001</v>
      </c>
      <c r="AR76" s="54">
        <f t="shared" si="145"/>
        <v>-183.08</v>
      </c>
    </row>
    <row r="77" spans="1:44" s="6" customFormat="1" ht="12.75" customHeight="1">
      <c r="A77" s="30" t="s">
        <v>40</v>
      </c>
      <c r="B77" s="31">
        <v>0.6</v>
      </c>
      <c r="C77" s="31">
        <v>0.6</v>
      </c>
      <c r="D77" s="32">
        <v>9027</v>
      </c>
      <c r="E77" s="32">
        <v>6120</v>
      </c>
      <c r="F77" s="41">
        <v>750</v>
      </c>
      <c r="G77" s="41">
        <v>950</v>
      </c>
      <c r="H77" s="42">
        <f aca="true" t="shared" si="146" ref="H77:H87">ROUND((D77*F77+E77*G77)/10000,2)</f>
        <v>1258.43</v>
      </c>
      <c r="I77" s="42">
        <f aca="true" t="shared" si="147" ref="I77:I87">ROUND((350*D77+550*E77)*B77/10000+400*(D77+E77)*C77/10000,2)</f>
        <v>755.06</v>
      </c>
      <c r="J77" s="50"/>
      <c r="K77" s="51">
        <f aca="true" t="shared" si="148" ref="K77:K87">H77-I77</f>
        <v>503.3700000000001</v>
      </c>
      <c r="L77" s="52"/>
      <c r="M77" s="52"/>
      <c r="N77" s="52"/>
      <c r="O77" s="52"/>
      <c r="P77" s="42"/>
      <c r="Q77" s="42"/>
      <c r="R77" s="55"/>
      <c r="S77" s="52"/>
      <c r="T77" s="52"/>
      <c r="U77" s="59"/>
      <c r="V77" s="59"/>
      <c r="W77" s="60"/>
      <c r="X77" s="60"/>
      <c r="Y77" s="62"/>
      <c r="Z77" s="52"/>
      <c r="AA77" s="52"/>
      <c r="AB77" s="52"/>
      <c r="AC77" s="52"/>
      <c r="AD77" s="60"/>
      <c r="AE77" s="60"/>
      <c r="AF77" s="62"/>
      <c r="AG77" s="67"/>
      <c r="AH77" s="62"/>
      <c r="AI77" s="62"/>
      <c r="AJ77" s="62"/>
      <c r="AK77" s="77">
        <f aca="true" t="shared" si="149" ref="AK77:AK87">H77+P77+AH77+W77+AD77</f>
        <v>1258.43</v>
      </c>
      <c r="AL77" s="55">
        <f aca="true" t="shared" si="150" ref="AL77:AL87">Q77+AI77+I77+X77+AE77</f>
        <v>755.06</v>
      </c>
      <c r="AM77" s="77">
        <f aca="true" t="shared" si="151" ref="AM77:AM87">K77+R77+AJ77+Y77+AF77</f>
        <v>503.3700000000001</v>
      </c>
      <c r="AN77" s="78">
        <v>651</v>
      </c>
      <c r="AO77" s="78">
        <v>540</v>
      </c>
      <c r="AP77" s="86">
        <f aca="true" t="shared" si="152" ref="AP77:AP87">AL77-AN77</f>
        <v>104.05999999999995</v>
      </c>
      <c r="AQ77" s="87">
        <v>125.01999999999995</v>
      </c>
      <c r="AR77" s="88">
        <v>-20.96</v>
      </c>
    </row>
    <row r="78" spans="1:44" s="7" customFormat="1" ht="12.75" customHeight="1">
      <c r="A78" s="30" t="s">
        <v>105</v>
      </c>
      <c r="B78" s="31">
        <v>0.8</v>
      </c>
      <c r="C78" s="31">
        <v>0.8</v>
      </c>
      <c r="D78" s="32">
        <v>22849</v>
      </c>
      <c r="E78" s="32">
        <v>11551</v>
      </c>
      <c r="F78" s="41">
        <v>750</v>
      </c>
      <c r="G78" s="41">
        <v>950</v>
      </c>
      <c r="H78" s="42">
        <f t="shared" si="146"/>
        <v>2811.02</v>
      </c>
      <c r="I78" s="42">
        <f t="shared" si="147"/>
        <v>2248.82</v>
      </c>
      <c r="J78" s="50"/>
      <c r="K78" s="51">
        <f t="shared" si="148"/>
        <v>562.1999999999998</v>
      </c>
      <c r="L78" s="52">
        <v>49</v>
      </c>
      <c r="M78" s="52">
        <v>1096</v>
      </c>
      <c r="N78" s="52">
        <f aca="true" t="shared" si="153" ref="N78:N87">L78*100</f>
        <v>4900</v>
      </c>
      <c r="O78" s="52">
        <f aca="true" t="shared" si="154" ref="O78:O87">N78-M78</f>
        <v>3804</v>
      </c>
      <c r="P78" s="42">
        <f aca="true" t="shared" si="155" ref="P78:P87">ROUND(O78*750/10000,2)</f>
        <v>285.3</v>
      </c>
      <c r="Q78" s="42">
        <f aca="true" t="shared" si="156" ref="Q78:Q87">ROUND(P78*C78,2)</f>
        <v>228.24</v>
      </c>
      <c r="R78" s="55">
        <f aca="true" t="shared" si="157" ref="R78:R87">P78-Q78</f>
        <v>57.06</v>
      </c>
      <c r="S78" s="52">
        <v>5</v>
      </c>
      <c r="T78" s="52">
        <v>734</v>
      </c>
      <c r="U78" s="59">
        <f t="shared" si="140"/>
        <v>1000</v>
      </c>
      <c r="V78" s="59">
        <f t="shared" si="141"/>
        <v>266</v>
      </c>
      <c r="W78" s="60">
        <f t="shared" si="142"/>
        <v>19.95</v>
      </c>
      <c r="X78" s="60">
        <f t="shared" si="143"/>
        <v>15.96</v>
      </c>
      <c r="Y78" s="62">
        <f t="shared" si="144"/>
        <v>3.9899999999999984</v>
      </c>
      <c r="Z78" s="52">
        <v>6</v>
      </c>
      <c r="AA78" s="52">
        <v>1009</v>
      </c>
      <c r="AB78" s="52">
        <f aca="true" t="shared" si="158" ref="AB78:AB87">Z78*300</f>
        <v>1800</v>
      </c>
      <c r="AC78" s="52">
        <f aca="true" t="shared" si="159" ref="AC78:AC87">AB78-AA78</f>
        <v>791</v>
      </c>
      <c r="AD78" s="60">
        <f aca="true" t="shared" si="160" ref="AD78:AD87">ROUND(AC78*950/10000,2)</f>
        <v>75.15</v>
      </c>
      <c r="AE78" s="60">
        <f aca="true" t="shared" si="161" ref="AE78:AE87">ROUND(AD78*C78,2)</f>
        <v>60.12</v>
      </c>
      <c r="AF78" s="62">
        <f aca="true" t="shared" si="162" ref="AF78:AF87">AD78-AE78</f>
        <v>15.030000000000008</v>
      </c>
      <c r="AG78" s="67">
        <v>1604</v>
      </c>
      <c r="AH78" s="62">
        <f aca="true" t="shared" si="163" ref="AH78:AH87">ROUND(AG78*400/10000,2)</f>
        <v>64.16</v>
      </c>
      <c r="AI78" s="62">
        <f aca="true" t="shared" si="164" ref="AI78:AI87">ROUND(AH78*B78,2)</f>
        <v>51.33</v>
      </c>
      <c r="AJ78" s="62">
        <f aca="true" t="shared" si="165" ref="AJ78:AJ87">AH78-AI78</f>
        <v>12.829999999999998</v>
      </c>
      <c r="AK78" s="77">
        <f t="shared" si="149"/>
        <v>3255.58</v>
      </c>
      <c r="AL78" s="55">
        <f t="shared" si="150"/>
        <v>2604.4700000000003</v>
      </c>
      <c r="AM78" s="77">
        <f t="shared" si="151"/>
        <v>651.1099999999998</v>
      </c>
      <c r="AN78" s="78">
        <v>2516</v>
      </c>
      <c r="AO78" s="78">
        <v>2083</v>
      </c>
      <c r="AP78" s="86">
        <f t="shared" si="152"/>
        <v>88.47000000000025</v>
      </c>
      <c r="AQ78" s="87">
        <v>106.29000000000025</v>
      </c>
      <c r="AR78" s="88">
        <v>-17.82</v>
      </c>
    </row>
    <row r="79" spans="1:44" s="7" customFormat="1" ht="12.75" customHeight="1">
      <c r="A79" s="30" t="s">
        <v>106</v>
      </c>
      <c r="B79" s="31">
        <v>0.8</v>
      </c>
      <c r="C79" s="31">
        <v>0.8</v>
      </c>
      <c r="D79" s="32">
        <v>10387</v>
      </c>
      <c r="E79" s="32">
        <v>5624</v>
      </c>
      <c r="F79" s="41">
        <v>750</v>
      </c>
      <c r="G79" s="41">
        <v>950</v>
      </c>
      <c r="H79" s="42">
        <f t="shared" si="146"/>
        <v>1313.31</v>
      </c>
      <c r="I79" s="42">
        <f t="shared" si="147"/>
        <v>1050.64</v>
      </c>
      <c r="J79" s="50"/>
      <c r="K79" s="51">
        <f t="shared" si="148"/>
        <v>262.66999999999985</v>
      </c>
      <c r="L79" s="52">
        <v>10</v>
      </c>
      <c r="M79" s="52">
        <v>303</v>
      </c>
      <c r="N79" s="52">
        <f t="shared" si="153"/>
        <v>1000</v>
      </c>
      <c r="O79" s="52">
        <f t="shared" si="154"/>
        <v>697</v>
      </c>
      <c r="P79" s="42">
        <f t="shared" si="155"/>
        <v>52.28</v>
      </c>
      <c r="Q79" s="42">
        <f t="shared" si="156"/>
        <v>41.82</v>
      </c>
      <c r="R79" s="55">
        <f t="shared" si="157"/>
        <v>10.46</v>
      </c>
      <c r="S79" s="52">
        <v>4</v>
      </c>
      <c r="T79" s="52">
        <v>643</v>
      </c>
      <c r="U79" s="59">
        <f t="shared" si="140"/>
        <v>800</v>
      </c>
      <c r="V79" s="59">
        <f t="shared" si="141"/>
        <v>157</v>
      </c>
      <c r="W79" s="60">
        <f t="shared" si="142"/>
        <v>11.78</v>
      </c>
      <c r="X79" s="60">
        <f t="shared" si="143"/>
        <v>9.42</v>
      </c>
      <c r="Y79" s="62">
        <f t="shared" si="144"/>
        <v>2.3599999999999994</v>
      </c>
      <c r="Z79" s="52">
        <v>11</v>
      </c>
      <c r="AA79" s="52">
        <v>1784</v>
      </c>
      <c r="AB79" s="52">
        <f t="shared" si="158"/>
        <v>3300</v>
      </c>
      <c r="AC79" s="52">
        <f t="shared" si="159"/>
        <v>1516</v>
      </c>
      <c r="AD79" s="60">
        <f t="shared" si="160"/>
        <v>144.02</v>
      </c>
      <c r="AE79" s="60">
        <f t="shared" si="161"/>
        <v>115.22</v>
      </c>
      <c r="AF79" s="62">
        <f t="shared" si="162"/>
        <v>28.80000000000001</v>
      </c>
      <c r="AG79" s="67">
        <v>1087</v>
      </c>
      <c r="AH79" s="62">
        <f t="shared" si="163"/>
        <v>43.48</v>
      </c>
      <c r="AI79" s="62">
        <f t="shared" si="164"/>
        <v>34.78</v>
      </c>
      <c r="AJ79" s="62">
        <f t="shared" si="165"/>
        <v>8.699999999999996</v>
      </c>
      <c r="AK79" s="77">
        <f t="shared" si="149"/>
        <v>1564.87</v>
      </c>
      <c r="AL79" s="55">
        <f t="shared" si="150"/>
        <v>1251.88</v>
      </c>
      <c r="AM79" s="77">
        <f t="shared" si="151"/>
        <v>312.98999999999984</v>
      </c>
      <c r="AN79" s="78">
        <v>1206</v>
      </c>
      <c r="AO79" s="78">
        <v>1000</v>
      </c>
      <c r="AP79" s="86">
        <f t="shared" si="152"/>
        <v>45.88000000000011</v>
      </c>
      <c r="AQ79" s="87">
        <v>55.12000000000011</v>
      </c>
      <c r="AR79" s="88">
        <v>-9.24</v>
      </c>
    </row>
    <row r="80" spans="1:44" s="7" customFormat="1" ht="12.75" customHeight="1">
      <c r="A80" s="30" t="s">
        <v>107</v>
      </c>
      <c r="B80" s="31">
        <v>0.8</v>
      </c>
      <c r="C80" s="31">
        <v>0.9</v>
      </c>
      <c r="D80" s="32">
        <v>17869</v>
      </c>
      <c r="E80" s="32">
        <v>13077</v>
      </c>
      <c r="F80" s="41">
        <v>750</v>
      </c>
      <c r="G80" s="41">
        <v>950</v>
      </c>
      <c r="H80" s="42">
        <f t="shared" si="146"/>
        <v>2582.49</v>
      </c>
      <c r="I80" s="42">
        <f t="shared" si="147"/>
        <v>2189.78</v>
      </c>
      <c r="J80" s="50">
        <f aca="true" t="shared" si="166" ref="J80:J85">ROUND((400*D80+400*E80)/10000*(C80-B80),2)</f>
        <v>123.78</v>
      </c>
      <c r="K80" s="51">
        <f t="shared" si="148"/>
        <v>392.7099999999996</v>
      </c>
      <c r="L80" s="52">
        <v>18</v>
      </c>
      <c r="M80" s="52">
        <v>417</v>
      </c>
      <c r="N80" s="52">
        <f t="shared" si="153"/>
        <v>1800</v>
      </c>
      <c r="O80" s="52">
        <f t="shared" si="154"/>
        <v>1383</v>
      </c>
      <c r="P80" s="42">
        <f t="shared" si="155"/>
        <v>103.73</v>
      </c>
      <c r="Q80" s="42">
        <f t="shared" si="156"/>
        <v>93.36</v>
      </c>
      <c r="R80" s="55">
        <f t="shared" si="157"/>
        <v>10.370000000000005</v>
      </c>
      <c r="S80" s="52">
        <v>5</v>
      </c>
      <c r="T80" s="52">
        <v>686</v>
      </c>
      <c r="U80" s="59">
        <f t="shared" si="140"/>
        <v>1000</v>
      </c>
      <c r="V80" s="59">
        <f t="shared" si="141"/>
        <v>314</v>
      </c>
      <c r="W80" s="60">
        <f t="shared" si="142"/>
        <v>23.55</v>
      </c>
      <c r="X80" s="60">
        <f t="shared" si="143"/>
        <v>21.2</v>
      </c>
      <c r="Y80" s="62">
        <f t="shared" si="144"/>
        <v>2.3500000000000014</v>
      </c>
      <c r="Z80" s="52">
        <v>8</v>
      </c>
      <c r="AA80" s="52">
        <v>1523</v>
      </c>
      <c r="AB80" s="52">
        <f t="shared" si="158"/>
        <v>2400</v>
      </c>
      <c r="AC80" s="52">
        <f t="shared" si="159"/>
        <v>877</v>
      </c>
      <c r="AD80" s="60">
        <f t="shared" si="160"/>
        <v>83.32</v>
      </c>
      <c r="AE80" s="60">
        <f t="shared" si="161"/>
        <v>74.99</v>
      </c>
      <c r="AF80" s="62">
        <f t="shared" si="162"/>
        <v>8.329999999999998</v>
      </c>
      <c r="AG80" s="67">
        <v>1766</v>
      </c>
      <c r="AH80" s="62">
        <f t="shared" si="163"/>
        <v>70.64</v>
      </c>
      <c r="AI80" s="62">
        <f t="shared" si="164"/>
        <v>56.51</v>
      </c>
      <c r="AJ80" s="62">
        <f t="shared" si="165"/>
        <v>14.130000000000003</v>
      </c>
      <c r="AK80" s="77">
        <f t="shared" si="149"/>
        <v>2863.73</v>
      </c>
      <c r="AL80" s="55">
        <f t="shared" si="150"/>
        <v>2435.8399999999997</v>
      </c>
      <c r="AM80" s="77">
        <f t="shared" si="151"/>
        <v>427.8899999999996</v>
      </c>
      <c r="AN80" s="78">
        <v>2399</v>
      </c>
      <c r="AO80" s="78">
        <v>1986</v>
      </c>
      <c r="AP80" s="86">
        <f t="shared" si="152"/>
        <v>36.83999999999969</v>
      </c>
      <c r="AQ80" s="87">
        <v>44.25999999999969</v>
      </c>
      <c r="AR80" s="88">
        <v>-7.42</v>
      </c>
    </row>
    <row r="81" spans="1:44" s="7" customFormat="1" ht="12.75" customHeight="1">
      <c r="A81" s="30" t="s">
        <v>108</v>
      </c>
      <c r="B81" s="31">
        <v>0.8</v>
      </c>
      <c r="C81" s="31">
        <v>0.9</v>
      </c>
      <c r="D81" s="32">
        <v>8500</v>
      </c>
      <c r="E81" s="32">
        <v>5037</v>
      </c>
      <c r="F81" s="41">
        <v>750</v>
      </c>
      <c r="G81" s="41">
        <v>950</v>
      </c>
      <c r="H81" s="42">
        <f t="shared" si="146"/>
        <v>1116.02</v>
      </c>
      <c r="I81" s="42">
        <f t="shared" si="147"/>
        <v>946.96</v>
      </c>
      <c r="J81" s="50">
        <f t="shared" si="166"/>
        <v>54.15</v>
      </c>
      <c r="K81" s="51">
        <f t="shared" si="148"/>
        <v>169.05999999999995</v>
      </c>
      <c r="L81" s="52">
        <v>22</v>
      </c>
      <c r="M81" s="52">
        <v>287</v>
      </c>
      <c r="N81" s="52">
        <f t="shared" si="153"/>
        <v>2200</v>
      </c>
      <c r="O81" s="52">
        <f t="shared" si="154"/>
        <v>1913</v>
      </c>
      <c r="P81" s="42">
        <f t="shared" si="155"/>
        <v>143.48</v>
      </c>
      <c r="Q81" s="42">
        <f t="shared" si="156"/>
        <v>129.13</v>
      </c>
      <c r="R81" s="55">
        <f t="shared" si="157"/>
        <v>14.349999999999994</v>
      </c>
      <c r="S81" s="52"/>
      <c r="T81" s="52"/>
      <c r="U81" s="59"/>
      <c r="V81" s="59"/>
      <c r="W81" s="60"/>
      <c r="X81" s="60"/>
      <c r="Y81" s="62"/>
      <c r="Z81" s="52">
        <v>6</v>
      </c>
      <c r="AA81" s="52">
        <v>1071</v>
      </c>
      <c r="AB81" s="52">
        <f t="shared" si="158"/>
        <v>1800</v>
      </c>
      <c r="AC81" s="52">
        <f t="shared" si="159"/>
        <v>729</v>
      </c>
      <c r="AD81" s="60">
        <f t="shared" si="160"/>
        <v>69.26</v>
      </c>
      <c r="AE81" s="60">
        <f t="shared" si="161"/>
        <v>62.33</v>
      </c>
      <c r="AF81" s="62">
        <f t="shared" si="162"/>
        <v>6.930000000000007</v>
      </c>
      <c r="AG81" s="67">
        <v>1633</v>
      </c>
      <c r="AH81" s="62">
        <f t="shared" si="163"/>
        <v>65.32</v>
      </c>
      <c r="AI81" s="62">
        <f t="shared" si="164"/>
        <v>52.26</v>
      </c>
      <c r="AJ81" s="62">
        <f t="shared" si="165"/>
        <v>13.059999999999995</v>
      </c>
      <c r="AK81" s="77">
        <f t="shared" si="149"/>
        <v>1394.08</v>
      </c>
      <c r="AL81" s="55">
        <f t="shared" si="150"/>
        <v>1190.6799999999998</v>
      </c>
      <c r="AM81" s="77">
        <f t="shared" si="151"/>
        <v>203.39999999999995</v>
      </c>
      <c r="AN81" s="78">
        <v>1204</v>
      </c>
      <c r="AO81" s="78">
        <v>997</v>
      </c>
      <c r="AP81" s="86">
        <f t="shared" si="152"/>
        <v>-13.320000000000164</v>
      </c>
      <c r="AQ81" s="87">
        <v>-13.320000000000164</v>
      </c>
      <c r="AR81" s="88">
        <v>0</v>
      </c>
    </row>
    <row r="82" spans="1:44" s="7" customFormat="1" ht="12.75" customHeight="1">
      <c r="A82" s="30" t="s">
        <v>109</v>
      </c>
      <c r="B82" s="31">
        <v>0.8</v>
      </c>
      <c r="C82" s="31">
        <v>0.8</v>
      </c>
      <c r="D82" s="32">
        <v>10794</v>
      </c>
      <c r="E82" s="32">
        <v>5607</v>
      </c>
      <c r="F82" s="41">
        <v>750</v>
      </c>
      <c r="G82" s="41">
        <v>950</v>
      </c>
      <c r="H82" s="42">
        <f t="shared" si="146"/>
        <v>1342.22</v>
      </c>
      <c r="I82" s="42">
        <f t="shared" si="147"/>
        <v>1073.77</v>
      </c>
      <c r="J82" s="50"/>
      <c r="K82" s="51">
        <f t="shared" si="148"/>
        <v>268.45000000000005</v>
      </c>
      <c r="L82" s="52">
        <v>29</v>
      </c>
      <c r="M82" s="52">
        <v>45</v>
      </c>
      <c r="N82" s="52">
        <f t="shared" si="153"/>
        <v>2900</v>
      </c>
      <c r="O82" s="52">
        <f t="shared" si="154"/>
        <v>2855</v>
      </c>
      <c r="P82" s="42">
        <f t="shared" si="155"/>
        <v>214.13</v>
      </c>
      <c r="Q82" s="42">
        <f t="shared" si="156"/>
        <v>171.3</v>
      </c>
      <c r="R82" s="55">
        <f t="shared" si="157"/>
        <v>42.829999999999984</v>
      </c>
      <c r="S82" s="52">
        <v>4</v>
      </c>
      <c r="T82" s="52">
        <v>585</v>
      </c>
      <c r="U82" s="59">
        <f aca="true" t="shared" si="167" ref="U82:U87">S82*200</f>
        <v>800</v>
      </c>
      <c r="V82" s="59">
        <f aca="true" t="shared" si="168" ref="V82:V87">U82-T82</f>
        <v>215</v>
      </c>
      <c r="W82" s="60">
        <f aca="true" t="shared" si="169" ref="W82:W87">ROUND(V82*750/10000,2)</f>
        <v>16.13</v>
      </c>
      <c r="X82" s="60">
        <f aca="true" t="shared" si="170" ref="X82:X87">ROUND(W82*C82,2)</f>
        <v>12.9</v>
      </c>
      <c r="Y82" s="62">
        <f aca="true" t="shared" si="171" ref="Y82:Y87">W82-X82</f>
        <v>3.2299999999999986</v>
      </c>
      <c r="Z82" s="52">
        <v>5</v>
      </c>
      <c r="AA82" s="52">
        <v>1048</v>
      </c>
      <c r="AB82" s="52">
        <f t="shared" si="158"/>
        <v>1500</v>
      </c>
      <c r="AC82" s="52">
        <f t="shared" si="159"/>
        <v>452</v>
      </c>
      <c r="AD82" s="60">
        <f t="shared" si="160"/>
        <v>42.94</v>
      </c>
      <c r="AE82" s="60">
        <f t="shared" si="161"/>
        <v>34.35</v>
      </c>
      <c r="AF82" s="62">
        <f t="shared" si="162"/>
        <v>8.589999999999996</v>
      </c>
      <c r="AG82" s="67">
        <v>591</v>
      </c>
      <c r="AH82" s="62">
        <f t="shared" si="163"/>
        <v>23.64</v>
      </c>
      <c r="AI82" s="62">
        <f t="shared" si="164"/>
        <v>18.91</v>
      </c>
      <c r="AJ82" s="62">
        <f t="shared" si="165"/>
        <v>4.73</v>
      </c>
      <c r="AK82" s="77">
        <f t="shared" si="149"/>
        <v>1639.0600000000002</v>
      </c>
      <c r="AL82" s="55">
        <f t="shared" si="150"/>
        <v>1311.23</v>
      </c>
      <c r="AM82" s="77">
        <f t="shared" si="151"/>
        <v>327.83000000000004</v>
      </c>
      <c r="AN82" s="78">
        <v>1245</v>
      </c>
      <c r="AO82" s="78">
        <v>1031</v>
      </c>
      <c r="AP82" s="86">
        <f t="shared" si="152"/>
        <v>66.23000000000002</v>
      </c>
      <c r="AQ82" s="87">
        <v>79.57000000000002</v>
      </c>
      <c r="AR82" s="88">
        <v>-13.34</v>
      </c>
    </row>
    <row r="83" spans="1:44" s="7" customFormat="1" ht="12.75" customHeight="1">
      <c r="A83" s="30" t="s">
        <v>110</v>
      </c>
      <c r="B83" s="31">
        <v>0.8</v>
      </c>
      <c r="C83" s="31">
        <v>0.8</v>
      </c>
      <c r="D83" s="32">
        <v>15269</v>
      </c>
      <c r="E83" s="32">
        <v>8658</v>
      </c>
      <c r="F83" s="41">
        <v>750</v>
      </c>
      <c r="G83" s="41">
        <v>950</v>
      </c>
      <c r="H83" s="42">
        <f t="shared" si="146"/>
        <v>1967.69</v>
      </c>
      <c r="I83" s="42">
        <f t="shared" si="147"/>
        <v>1574.15</v>
      </c>
      <c r="J83" s="50"/>
      <c r="K83" s="51">
        <f t="shared" si="148"/>
        <v>393.53999999999996</v>
      </c>
      <c r="L83" s="52">
        <v>13</v>
      </c>
      <c r="M83" s="52">
        <v>549</v>
      </c>
      <c r="N83" s="52">
        <f t="shared" si="153"/>
        <v>1300</v>
      </c>
      <c r="O83" s="52">
        <f t="shared" si="154"/>
        <v>751</v>
      </c>
      <c r="P83" s="42">
        <f t="shared" si="155"/>
        <v>56.33</v>
      </c>
      <c r="Q83" s="42">
        <f t="shared" si="156"/>
        <v>45.06</v>
      </c>
      <c r="R83" s="55">
        <f t="shared" si="157"/>
        <v>11.269999999999996</v>
      </c>
      <c r="S83" s="52">
        <v>6</v>
      </c>
      <c r="T83" s="52">
        <v>870</v>
      </c>
      <c r="U83" s="59">
        <f t="shared" si="167"/>
        <v>1200</v>
      </c>
      <c r="V83" s="59">
        <f t="shared" si="168"/>
        <v>330</v>
      </c>
      <c r="W83" s="60">
        <f t="shared" si="169"/>
        <v>24.75</v>
      </c>
      <c r="X83" s="60">
        <f t="shared" si="170"/>
        <v>19.8</v>
      </c>
      <c r="Y83" s="62">
        <f t="shared" si="171"/>
        <v>4.949999999999999</v>
      </c>
      <c r="Z83" s="52">
        <v>3</v>
      </c>
      <c r="AA83" s="52">
        <v>433</v>
      </c>
      <c r="AB83" s="52">
        <f t="shared" si="158"/>
        <v>900</v>
      </c>
      <c r="AC83" s="52">
        <f t="shared" si="159"/>
        <v>467</v>
      </c>
      <c r="AD83" s="60">
        <f t="shared" si="160"/>
        <v>44.37</v>
      </c>
      <c r="AE83" s="60">
        <f t="shared" si="161"/>
        <v>35.5</v>
      </c>
      <c r="AF83" s="62">
        <f t="shared" si="162"/>
        <v>8.869999999999997</v>
      </c>
      <c r="AG83" s="67">
        <v>1312</v>
      </c>
      <c r="AH83" s="62">
        <f t="shared" si="163"/>
        <v>52.48</v>
      </c>
      <c r="AI83" s="62">
        <f t="shared" si="164"/>
        <v>41.98</v>
      </c>
      <c r="AJ83" s="62">
        <f t="shared" si="165"/>
        <v>10.5</v>
      </c>
      <c r="AK83" s="77">
        <f t="shared" si="149"/>
        <v>2145.62</v>
      </c>
      <c r="AL83" s="55">
        <f t="shared" si="150"/>
        <v>1716.49</v>
      </c>
      <c r="AM83" s="77">
        <f t="shared" si="151"/>
        <v>429.12999999999994</v>
      </c>
      <c r="AN83" s="78">
        <v>1614</v>
      </c>
      <c r="AO83" s="78">
        <v>1336</v>
      </c>
      <c r="AP83" s="86">
        <f t="shared" si="152"/>
        <v>102.49000000000001</v>
      </c>
      <c r="AQ83" s="87">
        <v>123.13999999999999</v>
      </c>
      <c r="AR83" s="88">
        <v>-20.65</v>
      </c>
    </row>
    <row r="84" spans="1:44" s="7" customFormat="1" ht="12.75" customHeight="1">
      <c r="A84" s="30" t="s">
        <v>111</v>
      </c>
      <c r="B84" s="31">
        <v>0.8</v>
      </c>
      <c r="C84" s="31">
        <v>0.9</v>
      </c>
      <c r="D84" s="32">
        <v>18938</v>
      </c>
      <c r="E84" s="32">
        <v>9737</v>
      </c>
      <c r="F84" s="41">
        <v>750</v>
      </c>
      <c r="G84" s="41">
        <v>950</v>
      </c>
      <c r="H84" s="42">
        <f t="shared" si="146"/>
        <v>2345.37</v>
      </c>
      <c r="I84" s="42">
        <f t="shared" si="147"/>
        <v>1990.99</v>
      </c>
      <c r="J84" s="50">
        <f t="shared" si="166"/>
        <v>114.7</v>
      </c>
      <c r="K84" s="51">
        <f t="shared" si="148"/>
        <v>354.3799999999999</v>
      </c>
      <c r="L84" s="52">
        <v>20</v>
      </c>
      <c r="M84" s="52">
        <v>445</v>
      </c>
      <c r="N84" s="52">
        <f t="shared" si="153"/>
        <v>2000</v>
      </c>
      <c r="O84" s="52">
        <f t="shared" si="154"/>
        <v>1555</v>
      </c>
      <c r="P84" s="42">
        <f t="shared" si="155"/>
        <v>116.63</v>
      </c>
      <c r="Q84" s="42">
        <f t="shared" si="156"/>
        <v>104.97</v>
      </c>
      <c r="R84" s="55">
        <f t="shared" si="157"/>
        <v>11.659999999999997</v>
      </c>
      <c r="S84" s="52">
        <v>3</v>
      </c>
      <c r="T84" s="52">
        <v>547</v>
      </c>
      <c r="U84" s="59">
        <f t="shared" si="167"/>
        <v>600</v>
      </c>
      <c r="V84" s="59">
        <f t="shared" si="168"/>
        <v>53</v>
      </c>
      <c r="W84" s="60">
        <f t="shared" si="169"/>
        <v>3.98</v>
      </c>
      <c r="X84" s="60">
        <f t="shared" si="170"/>
        <v>3.58</v>
      </c>
      <c r="Y84" s="62">
        <f t="shared" si="171"/>
        <v>0.3999999999999999</v>
      </c>
      <c r="Z84" s="52">
        <v>10</v>
      </c>
      <c r="AA84" s="52">
        <v>808</v>
      </c>
      <c r="AB84" s="52">
        <f t="shared" si="158"/>
        <v>3000</v>
      </c>
      <c r="AC84" s="52">
        <f t="shared" si="159"/>
        <v>2192</v>
      </c>
      <c r="AD84" s="60">
        <f t="shared" si="160"/>
        <v>208.24</v>
      </c>
      <c r="AE84" s="60">
        <f t="shared" si="161"/>
        <v>187.42</v>
      </c>
      <c r="AF84" s="62">
        <f t="shared" si="162"/>
        <v>20.82000000000002</v>
      </c>
      <c r="AG84" s="67">
        <v>807</v>
      </c>
      <c r="AH84" s="62">
        <f t="shared" si="163"/>
        <v>32.28</v>
      </c>
      <c r="AI84" s="62">
        <f t="shared" si="164"/>
        <v>25.82</v>
      </c>
      <c r="AJ84" s="62">
        <f t="shared" si="165"/>
        <v>6.460000000000001</v>
      </c>
      <c r="AK84" s="77">
        <f t="shared" si="149"/>
        <v>2706.5</v>
      </c>
      <c r="AL84" s="55">
        <f t="shared" si="150"/>
        <v>2312.78</v>
      </c>
      <c r="AM84" s="77">
        <f t="shared" si="151"/>
        <v>393.7199999999998</v>
      </c>
      <c r="AN84" s="78">
        <v>2216</v>
      </c>
      <c r="AO84" s="78">
        <v>1835</v>
      </c>
      <c r="AP84" s="86">
        <f t="shared" si="152"/>
        <v>96.7800000000002</v>
      </c>
      <c r="AQ84" s="87">
        <v>116.2800000000002</v>
      </c>
      <c r="AR84" s="88">
        <v>-19.5</v>
      </c>
    </row>
    <row r="85" spans="1:44" s="7" customFormat="1" ht="12.75" customHeight="1">
      <c r="A85" s="30" t="s">
        <v>112</v>
      </c>
      <c r="B85" s="31">
        <v>0.8</v>
      </c>
      <c r="C85" s="31">
        <v>0.9</v>
      </c>
      <c r="D85" s="32">
        <v>18447</v>
      </c>
      <c r="E85" s="32">
        <v>9390</v>
      </c>
      <c r="F85" s="41">
        <v>750</v>
      </c>
      <c r="G85" s="41">
        <v>950</v>
      </c>
      <c r="H85" s="42">
        <f t="shared" si="146"/>
        <v>2275.58</v>
      </c>
      <c r="I85" s="42">
        <f t="shared" si="147"/>
        <v>1931.81</v>
      </c>
      <c r="J85" s="50">
        <f t="shared" si="166"/>
        <v>111.35</v>
      </c>
      <c r="K85" s="51">
        <f t="shared" si="148"/>
        <v>343.77</v>
      </c>
      <c r="L85" s="52">
        <v>17</v>
      </c>
      <c r="M85" s="52">
        <v>482</v>
      </c>
      <c r="N85" s="52">
        <f t="shared" si="153"/>
        <v>1700</v>
      </c>
      <c r="O85" s="52">
        <f t="shared" si="154"/>
        <v>1218</v>
      </c>
      <c r="P85" s="42">
        <f t="shared" si="155"/>
        <v>91.35</v>
      </c>
      <c r="Q85" s="42">
        <f t="shared" si="156"/>
        <v>82.22</v>
      </c>
      <c r="R85" s="55">
        <f t="shared" si="157"/>
        <v>9.129999999999995</v>
      </c>
      <c r="S85" s="52">
        <v>6</v>
      </c>
      <c r="T85" s="52">
        <v>959</v>
      </c>
      <c r="U85" s="59">
        <f t="shared" si="167"/>
        <v>1200</v>
      </c>
      <c r="V85" s="59">
        <f t="shared" si="168"/>
        <v>241</v>
      </c>
      <c r="W85" s="60">
        <f t="shared" si="169"/>
        <v>18.08</v>
      </c>
      <c r="X85" s="60">
        <f t="shared" si="170"/>
        <v>16.27</v>
      </c>
      <c r="Y85" s="62">
        <f t="shared" si="171"/>
        <v>1.8099999999999987</v>
      </c>
      <c r="Z85" s="52">
        <v>5</v>
      </c>
      <c r="AA85" s="52">
        <v>1055</v>
      </c>
      <c r="AB85" s="52">
        <f t="shared" si="158"/>
        <v>1500</v>
      </c>
      <c r="AC85" s="52">
        <f t="shared" si="159"/>
        <v>445</v>
      </c>
      <c r="AD85" s="60">
        <f t="shared" si="160"/>
        <v>42.28</v>
      </c>
      <c r="AE85" s="60">
        <f t="shared" si="161"/>
        <v>38.05</v>
      </c>
      <c r="AF85" s="62">
        <f t="shared" si="162"/>
        <v>4.230000000000004</v>
      </c>
      <c r="AG85" s="67">
        <v>1476</v>
      </c>
      <c r="AH85" s="62">
        <f t="shared" si="163"/>
        <v>59.04</v>
      </c>
      <c r="AI85" s="62">
        <f t="shared" si="164"/>
        <v>47.23</v>
      </c>
      <c r="AJ85" s="62">
        <f t="shared" si="165"/>
        <v>11.810000000000002</v>
      </c>
      <c r="AK85" s="77">
        <f t="shared" si="149"/>
        <v>2486.33</v>
      </c>
      <c r="AL85" s="55">
        <f t="shared" si="150"/>
        <v>2115.58</v>
      </c>
      <c r="AM85" s="77">
        <f t="shared" si="151"/>
        <v>370.75</v>
      </c>
      <c r="AN85" s="78">
        <v>1923</v>
      </c>
      <c r="AO85" s="78">
        <v>1592</v>
      </c>
      <c r="AP85" s="86">
        <f t="shared" si="152"/>
        <v>192.57999999999993</v>
      </c>
      <c r="AQ85" s="87">
        <v>231.36999999999992</v>
      </c>
      <c r="AR85" s="88">
        <v>-38.79</v>
      </c>
    </row>
    <row r="86" spans="1:44" s="7" customFormat="1" ht="12.75" customHeight="1">
      <c r="A86" s="30" t="s">
        <v>113</v>
      </c>
      <c r="B86" s="31">
        <v>0.8</v>
      </c>
      <c r="C86" s="31">
        <v>0.8</v>
      </c>
      <c r="D86" s="32">
        <v>31531</v>
      </c>
      <c r="E86" s="32">
        <v>19619</v>
      </c>
      <c r="F86" s="41">
        <v>750</v>
      </c>
      <c r="G86" s="41">
        <v>950</v>
      </c>
      <c r="H86" s="42">
        <f t="shared" si="146"/>
        <v>4228.63</v>
      </c>
      <c r="I86" s="42">
        <f t="shared" si="147"/>
        <v>3382.9</v>
      </c>
      <c r="J86" s="50"/>
      <c r="K86" s="51">
        <f t="shared" si="148"/>
        <v>845.73</v>
      </c>
      <c r="L86" s="52">
        <v>69</v>
      </c>
      <c r="M86" s="52">
        <v>1552</v>
      </c>
      <c r="N86" s="52">
        <f t="shared" si="153"/>
        <v>6900</v>
      </c>
      <c r="O86" s="52">
        <f t="shared" si="154"/>
        <v>5348</v>
      </c>
      <c r="P86" s="42">
        <f t="shared" si="155"/>
        <v>401.1</v>
      </c>
      <c r="Q86" s="42">
        <f t="shared" si="156"/>
        <v>320.88</v>
      </c>
      <c r="R86" s="55">
        <f t="shared" si="157"/>
        <v>80.22000000000003</v>
      </c>
      <c r="S86" s="52">
        <v>8</v>
      </c>
      <c r="T86" s="52">
        <v>1029</v>
      </c>
      <c r="U86" s="59">
        <f t="shared" si="167"/>
        <v>1600</v>
      </c>
      <c r="V86" s="59">
        <f t="shared" si="168"/>
        <v>571</v>
      </c>
      <c r="W86" s="60">
        <f t="shared" si="169"/>
        <v>42.83</v>
      </c>
      <c r="X86" s="60">
        <f t="shared" si="170"/>
        <v>34.26</v>
      </c>
      <c r="Y86" s="62">
        <f t="shared" si="171"/>
        <v>8.57</v>
      </c>
      <c r="Z86" s="52">
        <v>1</v>
      </c>
      <c r="AA86" s="52">
        <v>296</v>
      </c>
      <c r="AB86" s="52">
        <f t="shared" si="158"/>
        <v>300</v>
      </c>
      <c r="AC86" s="52">
        <f t="shared" si="159"/>
        <v>4</v>
      </c>
      <c r="AD86" s="60">
        <f t="shared" si="160"/>
        <v>0.38</v>
      </c>
      <c r="AE86" s="60">
        <f t="shared" si="161"/>
        <v>0.3</v>
      </c>
      <c r="AF86" s="62">
        <f t="shared" si="162"/>
        <v>0.08000000000000002</v>
      </c>
      <c r="AG86" s="67">
        <v>5313</v>
      </c>
      <c r="AH86" s="62">
        <f t="shared" si="163"/>
        <v>212.52</v>
      </c>
      <c r="AI86" s="62">
        <f t="shared" si="164"/>
        <v>170.02</v>
      </c>
      <c r="AJ86" s="62">
        <f t="shared" si="165"/>
        <v>42.5</v>
      </c>
      <c r="AK86" s="77">
        <f t="shared" si="149"/>
        <v>4885.460000000001</v>
      </c>
      <c r="AL86" s="55">
        <f t="shared" si="150"/>
        <v>3908.3600000000006</v>
      </c>
      <c r="AM86" s="77">
        <f t="shared" si="151"/>
        <v>977.1000000000001</v>
      </c>
      <c r="AN86" s="78">
        <v>3815</v>
      </c>
      <c r="AO86" s="78">
        <v>3159</v>
      </c>
      <c r="AP86" s="86">
        <f t="shared" si="152"/>
        <v>93.36000000000058</v>
      </c>
      <c r="AQ86" s="87">
        <v>112.17000000000058</v>
      </c>
      <c r="AR86" s="88">
        <v>-18.81</v>
      </c>
    </row>
    <row r="87" spans="1:44" s="6" customFormat="1" ht="12.75" customHeight="1">
      <c r="A87" s="30" t="s">
        <v>114</v>
      </c>
      <c r="B87" s="31">
        <v>0.8</v>
      </c>
      <c r="C87" s="31">
        <v>0.9</v>
      </c>
      <c r="D87" s="32">
        <v>26108</v>
      </c>
      <c r="E87" s="32">
        <v>12884</v>
      </c>
      <c r="F87" s="41">
        <v>750</v>
      </c>
      <c r="G87" s="41">
        <v>950</v>
      </c>
      <c r="H87" s="42">
        <f t="shared" si="146"/>
        <v>3182.08</v>
      </c>
      <c r="I87" s="42">
        <f t="shared" si="147"/>
        <v>2701.63</v>
      </c>
      <c r="J87" s="50">
        <f aca="true" t="shared" si="172" ref="J87:J96">ROUND((400*D87+400*E87)/10000*(C87-B87),2)</f>
        <v>155.97</v>
      </c>
      <c r="K87" s="51">
        <f t="shared" si="148"/>
        <v>480.4499999999998</v>
      </c>
      <c r="L87" s="52">
        <v>25</v>
      </c>
      <c r="M87" s="52">
        <v>407</v>
      </c>
      <c r="N87" s="52">
        <f t="shared" si="153"/>
        <v>2500</v>
      </c>
      <c r="O87" s="52">
        <f t="shared" si="154"/>
        <v>2093</v>
      </c>
      <c r="P87" s="42">
        <f t="shared" si="155"/>
        <v>156.98</v>
      </c>
      <c r="Q87" s="42">
        <f t="shared" si="156"/>
        <v>141.28</v>
      </c>
      <c r="R87" s="55">
        <f t="shared" si="157"/>
        <v>15.699999999999989</v>
      </c>
      <c r="S87" s="52">
        <v>4</v>
      </c>
      <c r="T87" s="52">
        <v>628</v>
      </c>
      <c r="U87" s="59">
        <f t="shared" si="167"/>
        <v>800</v>
      </c>
      <c r="V87" s="59">
        <f t="shared" si="168"/>
        <v>172</v>
      </c>
      <c r="W87" s="60">
        <f t="shared" si="169"/>
        <v>12.9</v>
      </c>
      <c r="X87" s="60">
        <f t="shared" si="170"/>
        <v>11.61</v>
      </c>
      <c r="Y87" s="62">
        <f t="shared" si="171"/>
        <v>1.290000000000001</v>
      </c>
      <c r="Z87" s="52">
        <v>5</v>
      </c>
      <c r="AA87" s="52">
        <v>1180</v>
      </c>
      <c r="AB87" s="52">
        <f t="shared" si="158"/>
        <v>1500</v>
      </c>
      <c r="AC87" s="52">
        <f t="shared" si="159"/>
        <v>320</v>
      </c>
      <c r="AD87" s="60">
        <f t="shared" si="160"/>
        <v>30.4</v>
      </c>
      <c r="AE87" s="60">
        <f t="shared" si="161"/>
        <v>27.36</v>
      </c>
      <c r="AF87" s="62">
        <f t="shared" si="162"/>
        <v>3.039999999999999</v>
      </c>
      <c r="AG87" s="67">
        <v>3259</v>
      </c>
      <c r="AH87" s="62">
        <f t="shared" si="163"/>
        <v>130.36</v>
      </c>
      <c r="AI87" s="62">
        <f t="shared" si="164"/>
        <v>104.29</v>
      </c>
      <c r="AJ87" s="62">
        <f t="shared" si="165"/>
        <v>26.070000000000007</v>
      </c>
      <c r="AK87" s="77">
        <f t="shared" si="149"/>
        <v>3512.7200000000003</v>
      </c>
      <c r="AL87" s="55">
        <f t="shared" si="150"/>
        <v>2986.1700000000005</v>
      </c>
      <c r="AM87" s="77">
        <f t="shared" si="151"/>
        <v>526.5499999999997</v>
      </c>
      <c r="AN87" s="78">
        <v>2904</v>
      </c>
      <c r="AO87" s="78">
        <v>2404</v>
      </c>
      <c r="AP87" s="86">
        <f t="shared" si="152"/>
        <v>82.17000000000053</v>
      </c>
      <c r="AQ87" s="87">
        <v>98.72000000000052</v>
      </c>
      <c r="AR87" s="88">
        <v>-16.55</v>
      </c>
    </row>
    <row r="88" spans="1:44" s="7" customFormat="1" ht="12.75" customHeight="1">
      <c r="A88" s="27" t="s">
        <v>115</v>
      </c>
      <c r="B88" s="28"/>
      <c r="C88" s="28"/>
      <c r="D88" s="33">
        <f aca="true" t="shared" si="173" ref="D88:AR88">SUM(D89:D96)</f>
        <v>273786</v>
      </c>
      <c r="E88" s="33">
        <f t="shared" si="173"/>
        <v>100056</v>
      </c>
      <c r="F88" s="41"/>
      <c r="G88" s="41"/>
      <c r="H88" s="33">
        <f t="shared" si="173"/>
        <v>30039.29</v>
      </c>
      <c r="I88" s="33">
        <f t="shared" si="173"/>
        <v>23294.73</v>
      </c>
      <c r="J88" s="33">
        <f t="shared" si="173"/>
        <v>2912.0500000000006</v>
      </c>
      <c r="K88" s="33">
        <f t="shared" si="173"/>
        <v>6744.56</v>
      </c>
      <c r="L88" s="33">
        <f t="shared" si="173"/>
        <v>182</v>
      </c>
      <c r="M88" s="33">
        <f t="shared" si="173"/>
        <v>5166</v>
      </c>
      <c r="N88" s="43">
        <f t="shared" si="173"/>
        <v>18200</v>
      </c>
      <c r="O88" s="43">
        <f t="shared" si="173"/>
        <v>13034</v>
      </c>
      <c r="P88" s="54">
        <f t="shared" si="173"/>
        <v>977.57</v>
      </c>
      <c r="Q88" s="54">
        <f t="shared" si="173"/>
        <v>877.2</v>
      </c>
      <c r="R88" s="54">
        <f t="shared" si="173"/>
        <v>100.37</v>
      </c>
      <c r="S88" s="29">
        <f t="shared" si="173"/>
        <v>81</v>
      </c>
      <c r="T88" s="29">
        <f t="shared" si="173"/>
        <v>10889</v>
      </c>
      <c r="U88" s="29">
        <f t="shared" si="173"/>
        <v>16200</v>
      </c>
      <c r="V88" s="58">
        <f t="shared" si="173"/>
        <v>5311</v>
      </c>
      <c r="W88" s="63">
        <f t="shared" si="173"/>
        <v>398.3399999999999</v>
      </c>
      <c r="X88" s="63">
        <f t="shared" si="173"/>
        <v>358.52000000000004</v>
      </c>
      <c r="Y88" s="63">
        <f t="shared" si="173"/>
        <v>39.82</v>
      </c>
      <c r="Z88" s="29">
        <f t="shared" si="173"/>
        <v>67</v>
      </c>
      <c r="AA88" s="29">
        <f t="shared" si="173"/>
        <v>11234</v>
      </c>
      <c r="AB88" s="29">
        <f t="shared" si="173"/>
        <v>20100</v>
      </c>
      <c r="AC88" s="29">
        <f t="shared" si="173"/>
        <v>8866</v>
      </c>
      <c r="AD88" s="63">
        <f t="shared" si="173"/>
        <v>842.28</v>
      </c>
      <c r="AE88" s="63">
        <f t="shared" si="173"/>
        <v>748.3100000000001</v>
      </c>
      <c r="AF88" s="63">
        <f t="shared" si="173"/>
        <v>93.96999999999997</v>
      </c>
      <c r="AG88" s="29">
        <f t="shared" si="173"/>
        <v>35427</v>
      </c>
      <c r="AH88" s="29">
        <f t="shared" si="173"/>
        <v>1417.08</v>
      </c>
      <c r="AI88" s="29">
        <f t="shared" si="173"/>
        <v>1086.27</v>
      </c>
      <c r="AJ88" s="54">
        <f t="shared" si="173"/>
        <v>330.81</v>
      </c>
      <c r="AK88" s="54">
        <f t="shared" si="173"/>
        <v>33674.560000000005</v>
      </c>
      <c r="AL88" s="54">
        <f t="shared" si="173"/>
        <v>26365.03</v>
      </c>
      <c r="AM88" s="54">
        <f t="shared" si="173"/>
        <v>7309.53</v>
      </c>
      <c r="AN88" s="43">
        <f t="shared" si="173"/>
        <v>24021</v>
      </c>
      <c r="AO88" s="43">
        <f t="shared" si="173"/>
        <v>19889</v>
      </c>
      <c r="AP88" s="93">
        <f t="shared" si="173"/>
        <v>2344.0299999999993</v>
      </c>
      <c r="AQ88" s="93">
        <f t="shared" si="173"/>
        <v>2816.2199999999993</v>
      </c>
      <c r="AR88" s="54">
        <f t="shared" si="173"/>
        <v>-472.18999999999994</v>
      </c>
    </row>
    <row r="89" spans="1:44" s="6" customFormat="1" ht="12.75" customHeight="1">
      <c r="A89" s="30" t="s">
        <v>40</v>
      </c>
      <c r="B89" s="31">
        <v>0.4</v>
      </c>
      <c r="C89" s="31">
        <v>0.4</v>
      </c>
      <c r="D89" s="32">
        <v>15067</v>
      </c>
      <c r="E89" s="32">
        <v>5192</v>
      </c>
      <c r="F89" s="41">
        <v>750</v>
      </c>
      <c r="G89" s="41">
        <v>950</v>
      </c>
      <c r="H89" s="42">
        <f aca="true" t="shared" si="174" ref="H89:H96">ROUND((D89*F89+E89*G89)/10000,2)</f>
        <v>1623.27</v>
      </c>
      <c r="I89" s="42">
        <f aca="true" t="shared" si="175" ref="I89:I96">ROUND((350*D89+550*E89)*B89/10000+400*(D89+E89)*C89/10000,2)</f>
        <v>649.31</v>
      </c>
      <c r="J89" s="50"/>
      <c r="K89" s="51">
        <f aca="true" t="shared" si="176" ref="K89:K96">H89-I89</f>
        <v>973.96</v>
      </c>
      <c r="L89" s="59">
        <v>1</v>
      </c>
      <c r="M89" s="52">
        <v>30</v>
      </c>
      <c r="N89" s="52">
        <f aca="true" t="shared" si="177" ref="N89:N96">L89*100</f>
        <v>100</v>
      </c>
      <c r="O89" s="52">
        <f aca="true" t="shared" si="178" ref="O89:O96">N89-M89</f>
        <v>70</v>
      </c>
      <c r="P89" s="42">
        <f aca="true" t="shared" si="179" ref="P89:P96">ROUND(O89*750/10000,2)</f>
        <v>5.25</v>
      </c>
      <c r="Q89" s="42">
        <f aca="true" t="shared" si="180" ref="Q89:Q96">ROUND(P89*C89,2)</f>
        <v>2.1</v>
      </c>
      <c r="R89" s="55">
        <f aca="true" t="shared" si="181" ref="R89:R96">P89-Q89</f>
        <v>3.15</v>
      </c>
      <c r="S89" s="52"/>
      <c r="T89" s="52"/>
      <c r="U89" s="59"/>
      <c r="V89" s="59"/>
      <c r="W89" s="60"/>
      <c r="X89" s="60"/>
      <c r="Y89" s="62"/>
      <c r="Z89" s="52">
        <v>1</v>
      </c>
      <c r="AA89" s="52">
        <v>95</v>
      </c>
      <c r="AB89" s="52">
        <f aca="true" t="shared" si="182" ref="AB89:AB96">Z89*300</f>
        <v>300</v>
      </c>
      <c r="AC89" s="52">
        <f aca="true" t="shared" si="183" ref="AC89:AC96">AB89-AA89</f>
        <v>205</v>
      </c>
      <c r="AD89" s="60">
        <f aca="true" t="shared" si="184" ref="AD89:AD96">ROUND(AC89*950/10000,2)</f>
        <v>19.48</v>
      </c>
      <c r="AE89" s="60">
        <f aca="true" t="shared" si="185" ref="AE89:AE96">ROUND(AD89*C89,2)</f>
        <v>7.79</v>
      </c>
      <c r="AF89" s="62">
        <f aca="true" t="shared" si="186" ref="AF89:AF96">AD89-AE89</f>
        <v>11.690000000000001</v>
      </c>
      <c r="AG89" s="32">
        <v>125</v>
      </c>
      <c r="AH89" s="62">
        <f aca="true" t="shared" si="187" ref="AH89:AH96">ROUND(AG89*400/10000,2)</f>
        <v>5</v>
      </c>
      <c r="AI89" s="62">
        <f aca="true" t="shared" si="188" ref="AI89:AI96">ROUND(AH89*B89,2)</f>
        <v>2</v>
      </c>
      <c r="AJ89" s="62">
        <f aca="true" t="shared" si="189" ref="AJ89:AJ96">AH89-AI89</f>
        <v>3</v>
      </c>
      <c r="AK89" s="77">
        <f aca="true" t="shared" si="190" ref="AK89:AK96">H89+P89+AH89+W89+AD89</f>
        <v>1653</v>
      </c>
      <c r="AL89" s="55">
        <f aca="true" t="shared" si="191" ref="AL89:AL96">Q89+AI89+I89+X89+AE89</f>
        <v>661.1999999999999</v>
      </c>
      <c r="AM89" s="77">
        <f aca="true" t="shared" si="192" ref="AM89:AM96">K89+R89+AJ89+Y89+AF89</f>
        <v>991.8000000000001</v>
      </c>
      <c r="AN89" s="78">
        <v>558</v>
      </c>
      <c r="AO89" s="78">
        <v>462</v>
      </c>
      <c r="AP89" s="86">
        <f aca="true" t="shared" si="193" ref="AP89:AP96">AL89-AN89</f>
        <v>103.19999999999993</v>
      </c>
      <c r="AQ89" s="87">
        <v>123.98999999999992</v>
      </c>
      <c r="AR89" s="88">
        <v>-20.79</v>
      </c>
    </row>
    <row r="90" spans="1:44" s="7" customFormat="1" ht="12.75" customHeight="1">
      <c r="A90" s="30" t="s">
        <v>116</v>
      </c>
      <c r="B90" s="31">
        <v>0.4</v>
      </c>
      <c r="C90" s="31">
        <v>0.9</v>
      </c>
      <c r="D90" s="32">
        <v>69705</v>
      </c>
      <c r="E90" s="32">
        <v>23902</v>
      </c>
      <c r="F90" s="41">
        <v>750</v>
      </c>
      <c r="G90" s="41">
        <v>950</v>
      </c>
      <c r="H90" s="42">
        <f t="shared" si="174"/>
        <v>7498.57</v>
      </c>
      <c r="I90" s="42">
        <f t="shared" si="175"/>
        <v>4871.57</v>
      </c>
      <c r="J90" s="50">
        <f t="shared" si="172"/>
        <v>1872.14</v>
      </c>
      <c r="K90" s="51">
        <f t="shared" si="176"/>
        <v>2627</v>
      </c>
      <c r="L90" s="52">
        <v>3</v>
      </c>
      <c r="M90" s="52">
        <v>62</v>
      </c>
      <c r="N90" s="52">
        <f t="shared" si="177"/>
        <v>300</v>
      </c>
      <c r="O90" s="52">
        <f t="shared" si="178"/>
        <v>238</v>
      </c>
      <c r="P90" s="42">
        <f t="shared" si="179"/>
        <v>17.85</v>
      </c>
      <c r="Q90" s="42">
        <f t="shared" si="180"/>
        <v>16.07</v>
      </c>
      <c r="R90" s="55">
        <f t="shared" si="181"/>
        <v>1.7800000000000011</v>
      </c>
      <c r="S90" s="52">
        <v>8</v>
      </c>
      <c r="T90" s="52">
        <v>972</v>
      </c>
      <c r="U90" s="59">
        <f aca="true" t="shared" si="194" ref="U90:U96">S90*200</f>
        <v>1600</v>
      </c>
      <c r="V90" s="59">
        <f aca="true" t="shared" si="195" ref="V90:V96">U90-T90</f>
        <v>628</v>
      </c>
      <c r="W90" s="60">
        <f aca="true" t="shared" si="196" ref="W90:W96">ROUND(V90*750/10000,2)</f>
        <v>47.1</v>
      </c>
      <c r="X90" s="60">
        <f aca="true" t="shared" si="197" ref="X90:X96">ROUND(W90*C90,2)</f>
        <v>42.39</v>
      </c>
      <c r="Y90" s="62">
        <f aca="true" t="shared" si="198" ref="Y90:Y96">W90-X90</f>
        <v>4.710000000000001</v>
      </c>
      <c r="Z90" s="52">
        <v>6</v>
      </c>
      <c r="AA90" s="52">
        <v>896</v>
      </c>
      <c r="AB90" s="52">
        <f t="shared" si="182"/>
        <v>1800</v>
      </c>
      <c r="AC90" s="52">
        <f t="shared" si="183"/>
        <v>904</v>
      </c>
      <c r="AD90" s="60">
        <f t="shared" si="184"/>
        <v>85.88</v>
      </c>
      <c r="AE90" s="60">
        <f t="shared" si="185"/>
        <v>77.29</v>
      </c>
      <c r="AF90" s="62">
        <f t="shared" si="186"/>
        <v>8.58999999999999</v>
      </c>
      <c r="AG90" s="32">
        <v>2837</v>
      </c>
      <c r="AH90" s="62">
        <f t="shared" si="187"/>
        <v>113.48</v>
      </c>
      <c r="AI90" s="62">
        <f t="shared" si="188"/>
        <v>45.39</v>
      </c>
      <c r="AJ90" s="62">
        <f t="shared" si="189"/>
        <v>68.09</v>
      </c>
      <c r="AK90" s="77">
        <f t="shared" si="190"/>
        <v>7762.88</v>
      </c>
      <c r="AL90" s="55">
        <f t="shared" si="191"/>
        <v>5052.71</v>
      </c>
      <c r="AM90" s="77">
        <f t="shared" si="192"/>
        <v>2710.1700000000005</v>
      </c>
      <c r="AN90" s="78">
        <v>4402</v>
      </c>
      <c r="AO90" s="78">
        <v>3645</v>
      </c>
      <c r="AP90" s="86">
        <f t="shared" si="193"/>
        <v>650.71</v>
      </c>
      <c r="AQ90" s="87">
        <v>781.7900000000001</v>
      </c>
      <c r="AR90" s="88">
        <v>-131.08</v>
      </c>
    </row>
    <row r="91" spans="1:44" s="7" customFormat="1" ht="12.75" customHeight="1">
      <c r="A91" s="30" t="s">
        <v>117</v>
      </c>
      <c r="B91" s="31">
        <v>0.8</v>
      </c>
      <c r="C91" s="31">
        <v>0.9</v>
      </c>
      <c r="D91" s="32">
        <v>45591</v>
      </c>
      <c r="E91" s="32">
        <v>17281</v>
      </c>
      <c r="F91" s="41">
        <v>750</v>
      </c>
      <c r="G91" s="41">
        <v>950</v>
      </c>
      <c r="H91" s="42">
        <f t="shared" si="174"/>
        <v>5061.02</v>
      </c>
      <c r="I91" s="42">
        <f t="shared" si="175"/>
        <v>4300.3</v>
      </c>
      <c r="J91" s="50">
        <f t="shared" si="172"/>
        <v>251.49</v>
      </c>
      <c r="K91" s="51">
        <f t="shared" si="176"/>
        <v>760.7200000000003</v>
      </c>
      <c r="L91" s="52">
        <v>38</v>
      </c>
      <c r="M91" s="52">
        <v>1188</v>
      </c>
      <c r="N91" s="52">
        <f t="shared" si="177"/>
        <v>3800</v>
      </c>
      <c r="O91" s="52">
        <f t="shared" si="178"/>
        <v>2612</v>
      </c>
      <c r="P91" s="42">
        <f t="shared" si="179"/>
        <v>195.9</v>
      </c>
      <c r="Q91" s="42">
        <f t="shared" si="180"/>
        <v>176.31</v>
      </c>
      <c r="R91" s="55">
        <f t="shared" si="181"/>
        <v>19.590000000000003</v>
      </c>
      <c r="S91" s="52">
        <v>16</v>
      </c>
      <c r="T91" s="52">
        <v>2047</v>
      </c>
      <c r="U91" s="59">
        <f t="shared" si="194"/>
        <v>3200</v>
      </c>
      <c r="V91" s="59">
        <f t="shared" si="195"/>
        <v>1153</v>
      </c>
      <c r="W91" s="60">
        <f t="shared" si="196"/>
        <v>86.48</v>
      </c>
      <c r="X91" s="60">
        <f t="shared" si="197"/>
        <v>77.83</v>
      </c>
      <c r="Y91" s="62">
        <f t="shared" si="198"/>
        <v>8.650000000000006</v>
      </c>
      <c r="Z91" s="52">
        <v>11</v>
      </c>
      <c r="AA91" s="52">
        <v>2386</v>
      </c>
      <c r="AB91" s="52">
        <f t="shared" si="182"/>
        <v>3300</v>
      </c>
      <c r="AC91" s="52">
        <f t="shared" si="183"/>
        <v>914</v>
      </c>
      <c r="AD91" s="60">
        <f t="shared" si="184"/>
        <v>86.83</v>
      </c>
      <c r="AE91" s="60">
        <f t="shared" si="185"/>
        <v>78.15</v>
      </c>
      <c r="AF91" s="62">
        <f t="shared" si="186"/>
        <v>8.679999999999993</v>
      </c>
      <c r="AG91" s="67">
        <v>5719</v>
      </c>
      <c r="AH91" s="62">
        <f t="shared" si="187"/>
        <v>228.76</v>
      </c>
      <c r="AI91" s="62">
        <f t="shared" si="188"/>
        <v>183.01</v>
      </c>
      <c r="AJ91" s="62">
        <f t="shared" si="189"/>
        <v>45.75</v>
      </c>
      <c r="AK91" s="77">
        <f t="shared" si="190"/>
        <v>5658.99</v>
      </c>
      <c r="AL91" s="55">
        <f t="shared" si="191"/>
        <v>4815.599999999999</v>
      </c>
      <c r="AM91" s="77">
        <f t="shared" si="192"/>
        <v>843.3900000000002</v>
      </c>
      <c r="AN91" s="78">
        <v>4391</v>
      </c>
      <c r="AO91" s="78">
        <v>3636</v>
      </c>
      <c r="AP91" s="86">
        <f t="shared" si="193"/>
        <v>424.59999999999945</v>
      </c>
      <c r="AQ91" s="87">
        <v>510.1299999999994</v>
      </c>
      <c r="AR91" s="88">
        <v>-85.53</v>
      </c>
    </row>
    <row r="92" spans="1:44" s="7" customFormat="1" ht="12.75" customHeight="1">
      <c r="A92" s="30" t="s">
        <v>118</v>
      </c>
      <c r="B92" s="31">
        <v>0.8</v>
      </c>
      <c r="C92" s="31">
        <v>0.9</v>
      </c>
      <c r="D92" s="32">
        <v>32486</v>
      </c>
      <c r="E92" s="32">
        <v>12874</v>
      </c>
      <c r="F92" s="41">
        <v>750</v>
      </c>
      <c r="G92" s="41">
        <v>950</v>
      </c>
      <c r="H92" s="42">
        <f t="shared" si="174"/>
        <v>3659.48</v>
      </c>
      <c r="I92" s="42">
        <f t="shared" si="175"/>
        <v>3109.02</v>
      </c>
      <c r="J92" s="50">
        <f t="shared" si="172"/>
        <v>181.44</v>
      </c>
      <c r="K92" s="51">
        <f t="shared" si="176"/>
        <v>550.46</v>
      </c>
      <c r="L92" s="52">
        <v>31</v>
      </c>
      <c r="M92" s="52">
        <v>1077</v>
      </c>
      <c r="N92" s="52">
        <f t="shared" si="177"/>
        <v>3100</v>
      </c>
      <c r="O92" s="52">
        <f t="shared" si="178"/>
        <v>2023</v>
      </c>
      <c r="P92" s="42">
        <f t="shared" si="179"/>
        <v>151.73</v>
      </c>
      <c r="Q92" s="42">
        <f t="shared" si="180"/>
        <v>136.56</v>
      </c>
      <c r="R92" s="55">
        <f t="shared" si="181"/>
        <v>15.169999999999987</v>
      </c>
      <c r="S92" s="52">
        <v>18</v>
      </c>
      <c r="T92" s="52">
        <v>2486</v>
      </c>
      <c r="U92" s="59">
        <f t="shared" si="194"/>
        <v>3600</v>
      </c>
      <c r="V92" s="59">
        <f t="shared" si="195"/>
        <v>1114</v>
      </c>
      <c r="W92" s="60">
        <f t="shared" si="196"/>
        <v>83.55</v>
      </c>
      <c r="X92" s="60">
        <f t="shared" si="197"/>
        <v>75.2</v>
      </c>
      <c r="Y92" s="62">
        <f t="shared" si="198"/>
        <v>8.349999999999994</v>
      </c>
      <c r="Z92" s="52">
        <v>12</v>
      </c>
      <c r="AA92" s="52">
        <v>1618</v>
      </c>
      <c r="AB92" s="52">
        <f t="shared" si="182"/>
        <v>3600</v>
      </c>
      <c r="AC92" s="52">
        <f t="shared" si="183"/>
        <v>1982</v>
      </c>
      <c r="AD92" s="60">
        <f t="shared" si="184"/>
        <v>188.29</v>
      </c>
      <c r="AE92" s="60">
        <f t="shared" si="185"/>
        <v>169.46</v>
      </c>
      <c r="AF92" s="62">
        <f t="shared" si="186"/>
        <v>18.829999999999984</v>
      </c>
      <c r="AG92" s="67">
        <v>9406</v>
      </c>
      <c r="AH92" s="62">
        <f t="shared" si="187"/>
        <v>376.24</v>
      </c>
      <c r="AI92" s="62">
        <f t="shared" si="188"/>
        <v>300.99</v>
      </c>
      <c r="AJ92" s="62">
        <f t="shared" si="189"/>
        <v>75.25</v>
      </c>
      <c r="AK92" s="77">
        <f t="shared" si="190"/>
        <v>4459.29</v>
      </c>
      <c r="AL92" s="55">
        <f t="shared" si="191"/>
        <v>3791.23</v>
      </c>
      <c r="AM92" s="77">
        <f t="shared" si="192"/>
        <v>668.06</v>
      </c>
      <c r="AN92" s="78">
        <v>3562</v>
      </c>
      <c r="AO92" s="78">
        <v>2950</v>
      </c>
      <c r="AP92" s="86">
        <f t="shared" si="193"/>
        <v>229.23000000000002</v>
      </c>
      <c r="AQ92" s="87">
        <v>275.40999999999997</v>
      </c>
      <c r="AR92" s="88">
        <v>-46.18</v>
      </c>
    </row>
    <row r="93" spans="1:44" s="7" customFormat="1" ht="12.75" customHeight="1">
      <c r="A93" s="30" t="s">
        <v>119</v>
      </c>
      <c r="B93" s="31">
        <v>0.8</v>
      </c>
      <c r="C93" s="31">
        <v>0.9</v>
      </c>
      <c r="D93" s="32">
        <v>36357</v>
      </c>
      <c r="E93" s="32">
        <v>13155</v>
      </c>
      <c r="F93" s="41">
        <v>750</v>
      </c>
      <c r="G93" s="41">
        <v>950</v>
      </c>
      <c r="H93" s="42">
        <f t="shared" si="174"/>
        <v>3976.5</v>
      </c>
      <c r="I93" s="42">
        <f t="shared" si="175"/>
        <v>3379.25</v>
      </c>
      <c r="J93" s="50">
        <f t="shared" si="172"/>
        <v>198.05</v>
      </c>
      <c r="K93" s="51">
        <f t="shared" si="176"/>
        <v>597.25</v>
      </c>
      <c r="L93" s="52">
        <v>34</v>
      </c>
      <c r="M93" s="52">
        <v>851</v>
      </c>
      <c r="N93" s="52">
        <f t="shared" si="177"/>
        <v>3400</v>
      </c>
      <c r="O93" s="52">
        <f t="shared" si="178"/>
        <v>2549</v>
      </c>
      <c r="P93" s="42">
        <f t="shared" si="179"/>
        <v>191.18</v>
      </c>
      <c r="Q93" s="42">
        <f t="shared" si="180"/>
        <v>172.06</v>
      </c>
      <c r="R93" s="55">
        <f t="shared" si="181"/>
        <v>19.120000000000005</v>
      </c>
      <c r="S93" s="52">
        <v>11</v>
      </c>
      <c r="T93" s="52">
        <v>1473</v>
      </c>
      <c r="U93" s="59">
        <f t="shared" si="194"/>
        <v>2200</v>
      </c>
      <c r="V93" s="59">
        <f t="shared" si="195"/>
        <v>727</v>
      </c>
      <c r="W93" s="60">
        <f t="shared" si="196"/>
        <v>54.53</v>
      </c>
      <c r="X93" s="60">
        <f t="shared" si="197"/>
        <v>49.08</v>
      </c>
      <c r="Y93" s="62">
        <f t="shared" si="198"/>
        <v>5.450000000000003</v>
      </c>
      <c r="Z93" s="52">
        <v>7</v>
      </c>
      <c r="AA93" s="52">
        <v>1188</v>
      </c>
      <c r="AB93" s="52">
        <f t="shared" si="182"/>
        <v>2100</v>
      </c>
      <c r="AC93" s="52">
        <f t="shared" si="183"/>
        <v>912</v>
      </c>
      <c r="AD93" s="60">
        <f t="shared" si="184"/>
        <v>86.64</v>
      </c>
      <c r="AE93" s="60">
        <f t="shared" si="185"/>
        <v>77.98</v>
      </c>
      <c r="AF93" s="62">
        <f t="shared" si="186"/>
        <v>8.659999999999997</v>
      </c>
      <c r="AG93" s="67">
        <v>7545</v>
      </c>
      <c r="AH93" s="62">
        <f t="shared" si="187"/>
        <v>301.8</v>
      </c>
      <c r="AI93" s="62">
        <f t="shared" si="188"/>
        <v>241.44</v>
      </c>
      <c r="AJ93" s="62">
        <f t="shared" si="189"/>
        <v>60.360000000000014</v>
      </c>
      <c r="AK93" s="77">
        <f t="shared" si="190"/>
        <v>4610.650000000001</v>
      </c>
      <c r="AL93" s="55">
        <f t="shared" si="191"/>
        <v>3919.81</v>
      </c>
      <c r="AM93" s="77">
        <f t="shared" si="192"/>
        <v>690.84</v>
      </c>
      <c r="AN93" s="78">
        <v>3625</v>
      </c>
      <c r="AO93" s="78">
        <v>3001</v>
      </c>
      <c r="AP93" s="86">
        <f t="shared" si="193"/>
        <v>294.80999999999995</v>
      </c>
      <c r="AQ93" s="87">
        <v>354.19999999999993</v>
      </c>
      <c r="AR93" s="88">
        <v>-59.39</v>
      </c>
    </row>
    <row r="94" spans="1:44" s="7" customFormat="1" ht="12.75" customHeight="1">
      <c r="A94" s="30" t="s">
        <v>120</v>
      </c>
      <c r="B94" s="31">
        <v>0.8</v>
      </c>
      <c r="C94" s="31">
        <v>0.9</v>
      </c>
      <c r="D94" s="32">
        <v>26070</v>
      </c>
      <c r="E94" s="32">
        <v>9827</v>
      </c>
      <c r="F94" s="41">
        <v>750</v>
      </c>
      <c r="G94" s="41">
        <v>950</v>
      </c>
      <c r="H94" s="42">
        <f t="shared" si="174"/>
        <v>2888.82</v>
      </c>
      <c r="I94" s="42">
        <f t="shared" si="175"/>
        <v>2454.64</v>
      </c>
      <c r="J94" s="50">
        <f t="shared" si="172"/>
        <v>143.59</v>
      </c>
      <c r="K94" s="51">
        <f t="shared" si="176"/>
        <v>434.1800000000003</v>
      </c>
      <c r="L94" s="52">
        <v>13</v>
      </c>
      <c r="M94" s="52">
        <v>525</v>
      </c>
      <c r="N94" s="52">
        <f t="shared" si="177"/>
        <v>1300</v>
      </c>
      <c r="O94" s="52">
        <f t="shared" si="178"/>
        <v>775</v>
      </c>
      <c r="P94" s="42">
        <f t="shared" si="179"/>
        <v>58.13</v>
      </c>
      <c r="Q94" s="42">
        <f t="shared" si="180"/>
        <v>52.32</v>
      </c>
      <c r="R94" s="55">
        <f t="shared" si="181"/>
        <v>5.810000000000002</v>
      </c>
      <c r="S94" s="52">
        <v>10</v>
      </c>
      <c r="T94" s="52">
        <v>1258</v>
      </c>
      <c r="U94" s="59">
        <f t="shared" si="194"/>
        <v>2000</v>
      </c>
      <c r="V94" s="59">
        <f t="shared" si="195"/>
        <v>742</v>
      </c>
      <c r="W94" s="60">
        <f t="shared" si="196"/>
        <v>55.65</v>
      </c>
      <c r="X94" s="60">
        <f t="shared" si="197"/>
        <v>50.09</v>
      </c>
      <c r="Y94" s="62">
        <f t="shared" si="198"/>
        <v>5.559999999999995</v>
      </c>
      <c r="Z94" s="52">
        <v>7</v>
      </c>
      <c r="AA94" s="52">
        <v>1412</v>
      </c>
      <c r="AB94" s="52">
        <f t="shared" si="182"/>
        <v>2100</v>
      </c>
      <c r="AC94" s="52">
        <f t="shared" si="183"/>
        <v>688</v>
      </c>
      <c r="AD94" s="60">
        <f t="shared" si="184"/>
        <v>65.36</v>
      </c>
      <c r="AE94" s="60">
        <f t="shared" si="185"/>
        <v>58.82</v>
      </c>
      <c r="AF94" s="62">
        <f t="shared" si="186"/>
        <v>6.539999999999999</v>
      </c>
      <c r="AG94" s="67">
        <v>5270</v>
      </c>
      <c r="AH94" s="62">
        <f t="shared" si="187"/>
        <v>210.8</v>
      </c>
      <c r="AI94" s="62">
        <f t="shared" si="188"/>
        <v>168.64</v>
      </c>
      <c r="AJ94" s="62">
        <f t="shared" si="189"/>
        <v>42.160000000000025</v>
      </c>
      <c r="AK94" s="77">
        <f t="shared" si="190"/>
        <v>3278.7600000000007</v>
      </c>
      <c r="AL94" s="55">
        <f t="shared" si="191"/>
        <v>2784.51</v>
      </c>
      <c r="AM94" s="77">
        <f t="shared" si="192"/>
        <v>494.25000000000034</v>
      </c>
      <c r="AN94" s="78">
        <v>2486</v>
      </c>
      <c r="AO94" s="78">
        <v>2058</v>
      </c>
      <c r="AP94" s="86">
        <f t="shared" si="193"/>
        <v>298.5100000000002</v>
      </c>
      <c r="AQ94" s="87">
        <v>358.6400000000002</v>
      </c>
      <c r="AR94" s="88">
        <v>-60.13</v>
      </c>
    </row>
    <row r="95" spans="1:44" s="7" customFormat="1" ht="12.75" customHeight="1">
      <c r="A95" s="30" t="s">
        <v>121</v>
      </c>
      <c r="B95" s="31">
        <v>0.8</v>
      </c>
      <c r="C95" s="31">
        <v>0.9</v>
      </c>
      <c r="D95" s="32">
        <v>24083</v>
      </c>
      <c r="E95" s="32">
        <v>8416</v>
      </c>
      <c r="F95" s="41">
        <v>750</v>
      </c>
      <c r="G95" s="41">
        <v>950</v>
      </c>
      <c r="H95" s="42">
        <f t="shared" si="174"/>
        <v>2605.75</v>
      </c>
      <c r="I95" s="42">
        <f t="shared" si="175"/>
        <v>2214.59</v>
      </c>
      <c r="J95" s="50">
        <f t="shared" si="172"/>
        <v>130</v>
      </c>
      <c r="K95" s="51">
        <f t="shared" si="176"/>
        <v>391.15999999999985</v>
      </c>
      <c r="L95" s="52">
        <v>31</v>
      </c>
      <c r="M95" s="52">
        <v>924</v>
      </c>
      <c r="N95" s="52">
        <f t="shared" si="177"/>
        <v>3100</v>
      </c>
      <c r="O95" s="52">
        <f t="shared" si="178"/>
        <v>2176</v>
      </c>
      <c r="P95" s="42">
        <f t="shared" si="179"/>
        <v>163.2</v>
      </c>
      <c r="Q95" s="42">
        <f t="shared" si="180"/>
        <v>146.88</v>
      </c>
      <c r="R95" s="55">
        <f t="shared" si="181"/>
        <v>16.319999999999993</v>
      </c>
      <c r="S95" s="52">
        <v>10</v>
      </c>
      <c r="T95" s="52">
        <v>1484</v>
      </c>
      <c r="U95" s="59">
        <f t="shared" si="194"/>
        <v>2000</v>
      </c>
      <c r="V95" s="59">
        <f t="shared" si="195"/>
        <v>516</v>
      </c>
      <c r="W95" s="60">
        <f t="shared" si="196"/>
        <v>38.7</v>
      </c>
      <c r="X95" s="60">
        <f t="shared" si="197"/>
        <v>34.83</v>
      </c>
      <c r="Y95" s="62">
        <f t="shared" si="198"/>
        <v>3.8700000000000045</v>
      </c>
      <c r="Z95" s="52">
        <v>10</v>
      </c>
      <c r="AA95" s="52">
        <v>1439</v>
      </c>
      <c r="AB95" s="52">
        <f t="shared" si="182"/>
        <v>3000</v>
      </c>
      <c r="AC95" s="52">
        <f t="shared" si="183"/>
        <v>1561</v>
      </c>
      <c r="AD95" s="60">
        <f t="shared" si="184"/>
        <v>148.3</v>
      </c>
      <c r="AE95" s="60">
        <f t="shared" si="185"/>
        <v>133.47</v>
      </c>
      <c r="AF95" s="62">
        <f t="shared" si="186"/>
        <v>14.830000000000013</v>
      </c>
      <c r="AG95" s="67">
        <v>1491</v>
      </c>
      <c r="AH95" s="62">
        <f t="shared" si="187"/>
        <v>59.64</v>
      </c>
      <c r="AI95" s="62">
        <f t="shared" si="188"/>
        <v>47.71</v>
      </c>
      <c r="AJ95" s="62">
        <f t="shared" si="189"/>
        <v>11.93</v>
      </c>
      <c r="AK95" s="77">
        <f t="shared" si="190"/>
        <v>3015.5899999999997</v>
      </c>
      <c r="AL95" s="55">
        <f t="shared" si="191"/>
        <v>2577.48</v>
      </c>
      <c r="AM95" s="77">
        <f t="shared" si="192"/>
        <v>438.1099999999999</v>
      </c>
      <c r="AN95" s="78">
        <v>2358</v>
      </c>
      <c r="AO95" s="78">
        <v>1952</v>
      </c>
      <c r="AP95" s="86">
        <f t="shared" si="193"/>
        <v>219.48000000000002</v>
      </c>
      <c r="AQ95" s="87">
        <v>263.69</v>
      </c>
      <c r="AR95" s="88">
        <v>-44.21</v>
      </c>
    </row>
    <row r="96" spans="1:44" s="6" customFormat="1" ht="12.75" customHeight="1">
      <c r="A96" s="30" t="s">
        <v>122</v>
      </c>
      <c r="B96" s="31">
        <v>0.8</v>
      </c>
      <c r="C96" s="31">
        <v>0.9</v>
      </c>
      <c r="D96" s="32">
        <v>24427</v>
      </c>
      <c r="E96" s="32">
        <v>9409</v>
      </c>
      <c r="F96" s="41">
        <v>750</v>
      </c>
      <c r="G96" s="41">
        <v>950</v>
      </c>
      <c r="H96" s="42">
        <f t="shared" si="174"/>
        <v>2725.88</v>
      </c>
      <c r="I96" s="42">
        <f t="shared" si="175"/>
        <v>2316.05</v>
      </c>
      <c r="J96" s="50">
        <f t="shared" si="172"/>
        <v>135.34</v>
      </c>
      <c r="K96" s="51">
        <f t="shared" si="176"/>
        <v>409.8299999999999</v>
      </c>
      <c r="L96" s="52">
        <v>31</v>
      </c>
      <c r="M96" s="52">
        <v>509</v>
      </c>
      <c r="N96" s="52">
        <f t="shared" si="177"/>
        <v>3100</v>
      </c>
      <c r="O96" s="52">
        <f t="shared" si="178"/>
        <v>2591</v>
      </c>
      <c r="P96" s="42">
        <f t="shared" si="179"/>
        <v>194.33</v>
      </c>
      <c r="Q96" s="42">
        <f t="shared" si="180"/>
        <v>174.9</v>
      </c>
      <c r="R96" s="55">
        <f t="shared" si="181"/>
        <v>19.430000000000007</v>
      </c>
      <c r="S96" s="52">
        <v>8</v>
      </c>
      <c r="T96" s="52">
        <v>1169</v>
      </c>
      <c r="U96" s="59">
        <f t="shared" si="194"/>
        <v>1600</v>
      </c>
      <c r="V96" s="59">
        <f t="shared" si="195"/>
        <v>431</v>
      </c>
      <c r="W96" s="60">
        <f t="shared" si="196"/>
        <v>32.33</v>
      </c>
      <c r="X96" s="60">
        <f t="shared" si="197"/>
        <v>29.1</v>
      </c>
      <c r="Y96" s="62">
        <f t="shared" si="198"/>
        <v>3.229999999999997</v>
      </c>
      <c r="Z96" s="52">
        <v>13</v>
      </c>
      <c r="AA96" s="52">
        <v>2200</v>
      </c>
      <c r="AB96" s="52">
        <f t="shared" si="182"/>
        <v>3900</v>
      </c>
      <c r="AC96" s="52">
        <f t="shared" si="183"/>
        <v>1700</v>
      </c>
      <c r="AD96" s="60">
        <f t="shared" si="184"/>
        <v>161.5</v>
      </c>
      <c r="AE96" s="60">
        <f t="shared" si="185"/>
        <v>145.35</v>
      </c>
      <c r="AF96" s="62">
        <f t="shared" si="186"/>
        <v>16.150000000000006</v>
      </c>
      <c r="AG96" s="67">
        <v>3034</v>
      </c>
      <c r="AH96" s="62">
        <f t="shared" si="187"/>
        <v>121.36</v>
      </c>
      <c r="AI96" s="62">
        <f t="shared" si="188"/>
        <v>97.09</v>
      </c>
      <c r="AJ96" s="62">
        <f t="shared" si="189"/>
        <v>24.269999999999996</v>
      </c>
      <c r="AK96" s="77">
        <f t="shared" si="190"/>
        <v>3235.4</v>
      </c>
      <c r="AL96" s="55">
        <f t="shared" si="191"/>
        <v>2762.49</v>
      </c>
      <c r="AM96" s="77">
        <f t="shared" si="192"/>
        <v>472.90999999999997</v>
      </c>
      <c r="AN96" s="78">
        <v>2639</v>
      </c>
      <c r="AO96" s="78">
        <v>2185</v>
      </c>
      <c r="AP96" s="86">
        <f t="shared" si="193"/>
        <v>123.48999999999978</v>
      </c>
      <c r="AQ96" s="87">
        <v>148.36999999999978</v>
      </c>
      <c r="AR96" s="88">
        <v>-24.88</v>
      </c>
    </row>
    <row r="97" spans="1:44" s="7" customFormat="1" ht="12.75" customHeight="1">
      <c r="A97" s="27" t="s">
        <v>123</v>
      </c>
      <c r="B97" s="28"/>
      <c r="C97" s="28"/>
      <c r="D97" s="28">
        <f aca="true" t="shared" si="199" ref="D97:AR97">SUM(D98:D108)</f>
        <v>279685</v>
      </c>
      <c r="E97" s="28">
        <f t="shared" si="199"/>
        <v>127931</v>
      </c>
      <c r="F97" s="41"/>
      <c r="G97" s="41"/>
      <c r="H97" s="28">
        <f t="shared" si="199"/>
        <v>33129.850000000006</v>
      </c>
      <c r="I97" s="28">
        <f t="shared" si="199"/>
        <v>26040.379999999997</v>
      </c>
      <c r="J97" s="28">
        <f t="shared" si="199"/>
        <v>0</v>
      </c>
      <c r="K97" s="28">
        <f t="shared" si="199"/>
        <v>7089.47</v>
      </c>
      <c r="L97" s="28">
        <f t="shared" si="199"/>
        <v>189</v>
      </c>
      <c r="M97" s="28">
        <f t="shared" si="199"/>
        <v>4641</v>
      </c>
      <c r="N97" s="28">
        <f t="shared" si="199"/>
        <v>18900</v>
      </c>
      <c r="O97" s="28">
        <f t="shared" si="199"/>
        <v>14259</v>
      </c>
      <c r="P97" s="28">
        <f t="shared" si="199"/>
        <v>1069.4299999999998</v>
      </c>
      <c r="Q97" s="28">
        <f t="shared" si="199"/>
        <v>855.5399999999998</v>
      </c>
      <c r="R97" s="28">
        <f t="shared" si="199"/>
        <v>213.89</v>
      </c>
      <c r="S97" s="28">
        <f t="shared" si="199"/>
        <v>52</v>
      </c>
      <c r="T97" s="28">
        <f t="shared" si="199"/>
        <v>7187</v>
      </c>
      <c r="U97" s="28">
        <f t="shared" si="199"/>
        <v>10400</v>
      </c>
      <c r="V97" s="56">
        <f t="shared" si="199"/>
        <v>3213</v>
      </c>
      <c r="W97" s="28">
        <f t="shared" si="199"/>
        <v>240.99</v>
      </c>
      <c r="X97" s="28">
        <f t="shared" si="199"/>
        <v>192.78</v>
      </c>
      <c r="Y97" s="28">
        <f t="shared" si="199"/>
        <v>48.21000000000001</v>
      </c>
      <c r="Z97" s="28">
        <f t="shared" si="199"/>
        <v>67</v>
      </c>
      <c r="AA97" s="28">
        <f t="shared" si="199"/>
        <v>9703</v>
      </c>
      <c r="AB97" s="28">
        <f t="shared" si="199"/>
        <v>20100</v>
      </c>
      <c r="AC97" s="28">
        <f t="shared" si="199"/>
        <v>10397</v>
      </c>
      <c r="AD97" s="28">
        <f t="shared" si="199"/>
        <v>987.7400000000001</v>
      </c>
      <c r="AE97" s="28">
        <f t="shared" si="199"/>
        <v>790.18</v>
      </c>
      <c r="AF97" s="28">
        <f t="shared" si="199"/>
        <v>197.56</v>
      </c>
      <c r="AG97" s="28">
        <f t="shared" si="199"/>
        <v>15428</v>
      </c>
      <c r="AH97" s="28">
        <f t="shared" si="199"/>
        <v>617.1200000000001</v>
      </c>
      <c r="AI97" s="28">
        <f t="shared" si="199"/>
        <v>487.69</v>
      </c>
      <c r="AJ97" s="28">
        <f t="shared" si="199"/>
        <v>129.43</v>
      </c>
      <c r="AK97" s="28">
        <f t="shared" si="199"/>
        <v>36045.130000000005</v>
      </c>
      <c r="AL97" s="28">
        <f t="shared" si="199"/>
        <v>28366.569999999996</v>
      </c>
      <c r="AM97" s="28">
        <f t="shared" si="199"/>
        <v>7678.56</v>
      </c>
      <c r="AN97" s="56">
        <f t="shared" si="199"/>
        <v>26069</v>
      </c>
      <c r="AO97" s="56">
        <f t="shared" si="199"/>
        <v>21584</v>
      </c>
      <c r="AP97" s="90">
        <f t="shared" si="199"/>
        <v>2297.569999999999</v>
      </c>
      <c r="AQ97" s="90">
        <f t="shared" si="199"/>
        <v>2760.399999999999</v>
      </c>
      <c r="AR97" s="91">
        <f t="shared" si="199"/>
        <v>-462.83</v>
      </c>
    </row>
    <row r="98" spans="1:44" s="6" customFormat="1" ht="12.75" customHeight="1">
      <c r="A98" s="30" t="s">
        <v>40</v>
      </c>
      <c r="B98" s="31">
        <v>0.6</v>
      </c>
      <c r="C98" s="31">
        <v>0.6</v>
      </c>
      <c r="D98" s="32">
        <v>7129</v>
      </c>
      <c r="E98" s="32">
        <v>4279</v>
      </c>
      <c r="F98" s="41">
        <v>750</v>
      </c>
      <c r="G98" s="41">
        <v>950</v>
      </c>
      <c r="H98" s="42">
        <f aca="true" t="shared" si="200" ref="H98:H108">ROUND((D98*F98+E98*G98)/10000,2)</f>
        <v>941.18</v>
      </c>
      <c r="I98" s="42">
        <f aca="true" t="shared" si="201" ref="I98:I108">ROUND((350*D98+550*E98)*B98/10000+400*(D98+E98)*C98/10000,2)</f>
        <v>564.71</v>
      </c>
      <c r="J98" s="50"/>
      <c r="K98" s="51">
        <f aca="true" t="shared" si="202" ref="K98:K108">H98-I98</f>
        <v>376.4699999999999</v>
      </c>
      <c r="L98" s="52"/>
      <c r="M98" s="52"/>
      <c r="N98" s="52"/>
      <c r="O98" s="52"/>
      <c r="P98" s="42"/>
      <c r="Q98" s="42"/>
      <c r="R98" s="55"/>
      <c r="S98" s="52"/>
      <c r="T98" s="52"/>
      <c r="U98" s="59"/>
      <c r="V98" s="59"/>
      <c r="W98" s="60"/>
      <c r="X98" s="60"/>
      <c r="Y98" s="62"/>
      <c r="Z98" s="52"/>
      <c r="AA98" s="52"/>
      <c r="AB98" s="52"/>
      <c r="AC98" s="52"/>
      <c r="AD98" s="60"/>
      <c r="AE98" s="60"/>
      <c r="AF98" s="62"/>
      <c r="AG98" s="32">
        <v>750</v>
      </c>
      <c r="AH98" s="62">
        <f aca="true" t="shared" si="203" ref="AH98:AH108">ROUND(AG98*400/10000,2)</f>
        <v>30</v>
      </c>
      <c r="AI98" s="62">
        <f aca="true" t="shared" si="204" ref="AI98:AI108">ROUND(AH98*B98,2)</f>
        <v>18</v>
      </c>
      <c r="AJ98" s="62">
        <f aca="true" t="shared" si="205" ref="AJ98:AJ108">AH98-AI98</f>
        <v>12</v>
      </c>
      <c r="AK98" s="77">
        <f aca="true" t="shared" si="206" ref="AK98:AK108">H98+P98+AH98+W98+AD98</f>
        <v>971.18</v>
      </c>
      <c r="AL98" s="55">
        <f aca="true" t="shared" si="207" ref="AL98:AL108">Q98+AI98+I98+X98+AE98</f>
        <v>582.71</v>
      </c>
      <c r="AM98" s="77">
        <f aca="true" t="shared" si="208" ref="AM98:AM108">K98+R98+AJ98+Y98+AF98</f>
        <v>388.4699999999999</v>
      </c>
      <c r="AN98" s="78">
        <v>496</v>
      </c>
      <c r="AO98" s="78">
        <v>411</v>
      </c>
      <c r="AP98" s="86">
        <f aca="true" t="shared" si="209" ref="AP98:AP108">AL98-AN98</f>
        <v>86.71000000000004</v>
      </c>
      <c r="AQ98" s="87">
        <v>104.18000000000004</v>
      </c>
      <c r="AR98" s="88">
        <v>-17.47</v>
      </c>
    </row>
    <row r="99" spans="1:44" s="7" customFormat="1" ht="12.75" customHeight="1">
      <c r="A99" s="30" t="s">
        <v>124</v>
      </c>
      <c r="B99" s="31">
        <v>0.8</v>
      </c>
      <c r="C99" s="31">
        <v>0.8</v>
      </c>
      <c r="D99" s="32">
        <v>42874</v>
      </c>
      <c r="E99" s="32">
        <v>19467</v>
      </c>
      <c r="F99" s="41">
        <v>750</v>
      </c>
      <c r="G99" s="41">
        <v>950</v>
      </c>
      <c r="H99" s="42">
        <f t="shared" si="200"/>
        <v>5064.92</v>
      </c>
      <c r="I99" s="42">
        <f t="shared" si="201"/>
        <v>4051.93</v>
      </c>
      <c r="J99" s="50"/>
      <c r="K99" s="51">
        <f t="shared" si="202"/>
        <v>1012.9900000000002</v>
      </c>
      <c r="L99" s="52">
        <v>12</v>
      </c>
      <c r="M99" s="52">
        <v>406</v>
      </c>
      <c r="N99" s="52">
        <f aca="true" t="shared" si="210" ref="N99:N108">L99*100</f>
        <v>1200</v>
      </c>
      <c r="O99" s="52">
        <f aca="true" t="shared" si="211" ref="O99:O108">N99-M99</f>
        <v>794</v>
      </c>
      <c r="P99" s="42">
        <f aca="true" t="shared" si="212" ref="P99:P108">ROUND(O99*750/10000,2)</f>
        <v>59.55</v>
      </c>
      <c r="Q99" s="42">
        <f aca="true" t="shared" si="213" ref="Q99:Q108">ROUND(P99*C99,2)</f>
        <v>47.64</v>
      </c>
      <c r="R99" s="55">
        <f aca="true" t="shared" si="214" ref="R99:R108">P99-Q99</f>
        <v>11.909999999999997</v>
      </c>
      <c r="S99" s="52">
        <v>5</v>
      </c>
      <c r="T99" s="52">
        <v>593</v>
      </c>
      <c r="U99" s="59">
        <f aca="true" t="shared" si="215" ref="U99:U105">S99*200</f>
        <v>1000</v>
      </c>
      <c r="V99" s="59">
        <f aca="true" t="shared" si="216" ref="V99:V105">U99-T99</f>
        <v>407</v>
      </c>
      <c r="W99" s="60">
        <f aca="true" t="shared" si="217" ref="W99:W105">ROUND(V99*750/10000,2)</f>
        <v>30.53</v>
      </c>
      <c r="X99" s="60">
        <f aca="true" t="shared" si="218" ref="X99:X105">ROUND(W99*C99,2)</f>
        <v>24.42</v>
      </c>
      <c r="Y99" s="62">
        <f aca="true" t="shared" si="219" ref="Y99:Y105">W99-X99</f>
        <v>6.109999999999999</v>
      </c>
      <c r="Z99" s="52">
        <v>10</v>
      </c>
      <c r="AA99" s="52">
        <v>1410</v>
      </c>
      <c r="AB99" s="52">
        <f aca="true" t="shared" si="220" ref="AB99:AB108">Z99*300</f>
        <v>3000</v>
      </c>
      <c r="AC99" s="52">
        <f aca="true" t="shared" si="221" ref="AC99:AC108">AB99-AA99</f>
        <v>1590</v>
      </c>
      <c r="AD99" s="60">
        <f aca="true" t="shared" si="222" ref="AD99:AD108">ROUND(AC99*950/10000,2)</f>
        <v>151.05</v>
      </c>
      <c r="AE99" s="60">
        <f aca="true" t="shared" si="223" ref="AE99:AE108">ROUND(AD99*C99,2)</f>
        <v>120.84</v>
      </c>
      <c r="AF99" s="62">
        <f aca="true" t="shared" si="224" ref="AF99:AF108">AD99-AE99</f>
        <v>30.210000000000008</v>
      </c>
      <c r="AG99" s="32">
        <v>682</v>
      </c>
      <c r="AH99" s="62">
        <f t="shared" si="203"/>
        <v>27.28</v>
      </c>
      <c r="AI99" s="62">
        <f t="shared" si="204"/>
        <v>21.82</v>
      </c>
      <c r="AJ99" s="62">
        <f t="shared" si="205"/>
        <v>5.460000000000001</v>
      </c>
      <c r="AK99" s="77">
        <f t="shared" si="206"/>
        <v>5333.33</v>
      </c>
      <c r="AL99" s="55">
        <f t="shared" si="207"/>
        <v>4266.65</v>
      </c>
      <c r="AM99" s="77">
        <f t="shared" si="208"/>
        <v>1066.6800000000003</v>
      </c>
      <c r="AN99" s="78">
        <v>3933</v>
      </c>
      <c r="AO99" s="78">
        <v>3256</v>
      </c>
      <c r="AP99" s="86">
        <f t="shared" si="209"/>
        <v>333.64999999999964</v>
      </c>
      <c r="AQ99" s="87">
        <v>400.8599999999996</v>
      </c>
      <c r="AR99" s="88">
        <v>-67.21</v>
      </c>
    </row>
    <row r="100" spans="1:44" s="7" customFormat="1" ht="12.75" customHeight="1">
      <c r="A100" s="30" t="s">
        <v>125</v>
      </c>
      <c r="B100" s="31">
        <v>0.6</v>
      </c>
      <c r="C100" s="31">
        <v>0.6</v>
      </c>
      <c r="D100" s="32">
        <v>12749</v>
      </c>
      <c r="E100" s="32">
        <v>4421</v>
      </c>
      <c r="F100" s="41">
        <v>750</v>
      </c>
      <c r="G100" s="41">
        <v>950</v>
      </c>
      <c r="H100" s="42">
        <f t="shared" si="200"/>
        <v>1376.17</v>
      </c>
      <c r="I100" s="42">
        <f t="shared" si="201"/>
        <v>825.7</v>
      </c>
      <c r="J100" s="50"/>
      <c r="K100" s="51">
        <f t="shared" si="202"/>
        <v>550.47</v>
      </c>
      <c r="L100" s="52"/>
      <c r="M100" s="52"/>
      <c r="N100" s="52"/>
      <c r="O100" s="52"/>
      <c r="P100" s="42"/>
      <c r="Q100" s="42"/>
      <c r="R100" s="55"/>
      <c r="S100" s="52"/>
      <c r="T100" s="52"/>
      <c r="U100" s="59"/>
      <c r="V100" s="59"/>
      <c r="W100" s="60"/>
      <c r="X100" s="60"/>
      <c r="Y100" s="62"/>
      <c r="Z100" s="52"/>
      <c r="AA100" s="52"/>
      <c r="AB100" s="52"/>
      <c r="AC100" s="52"/>
      <c r="AD100" s="60"/>
      <c r="AE100" s="60"/>
      <c r="AF100" s="62"/>
      <c r="AG100" s="32"/>
      <c r="AH100" s="62"/>
      <c r="AI100" s="62"/>
      <c r="AJ100" s="62"/>
      <c r="AK100" s="77">
        <f t="shared" si="206"/>
        <v>1376.17</v>
      </c>
      <c r="AL100" s="55">
        <f t="shared" si="207"/>
        <v>825.7</v>
      </c>
      <c r="AM100" s="77">
        <f t="shared" si="208"/>
        <v>550.47</v>
      </c>
      <c r="AN100" s="78">
        <v>679</v>
      </c>
      <c r="AO100" s="78">
        <v>562</v>
      </c>
      <c r="AP100" s="86">
        <f t="shared" si="209"/>
        <v>146.70000000000005</v>
      </c>
      <c r="AQ100" s="87">
        <v>176.25000000000006</v>
      </c>
      <c r="AR100" s="88">
        <v>-29.55</v>
      </c>
    </row>
    <row r="101" spans="1:44" s="7" customFormat="1" ht="12.75" customHeight="1">
      <c r="A101" s="30" t="s">
        <v>126</v>
      </c>
      <c r="B101" s="31">
        <v>0.8</v>
      </c>
      <c r="C101" s="31">
        <v>0.8</v>
      </c>
      <c r="D101" s="32">
        <v>46485</v>
      </c>
      <c r="E101" s="32">
        <v>19794</v>
      </c>
      <c r="F101" s="41">
        <v>750</v>
      </c>
      <c r="G101" s="41">
        <v>950</v>
      </c>
      <c r="H101" s="42">
        <f t="shared" si="200"/>
        <v>5366.81</v>
      </c>
      <c r="I101" s="42">
        <f t="shared" si="201"/>
        <v>4293.44</v>
      </c>
      <c r="J101" s="50"/>
      <c r="K101" s="51">
        <f t="shared" si="202"/>
        <v>1073.3700000000008</v>
      </c>
      <c r="L101" s="52">
        <v>55</v>
      </c>
      <c r="M101" s="52">
        <v>1398</v>
      </c>
      <c r="N101" s="52">
        <f t="shared" si="210"/>
        <v>5500</v>
      </c>
      <c r="O101" s="52">
        <f t="shared" si="211"/>
        <v>4102</v>
      </c>
      <c r="P101" s="42">
        <f t="shared" si="212"/>
        <v>307.65</v>
      </c>
      <c r="Q101" s="42">
        <f t="shared" si="213"/>
        <v>246.12</v>
      </c>
      <c r="R101" s="55">
        <f t="shared" si="214"/>
        <v>61.52999999999997</v>
      </c>
      <c r="S101" s="52">
        <v>13</v>
      </c>
      <c r="T101" s="52">
        <v>1628</v>
      </c>
      <c r="U101" s="59">
        <f t="shared" si="215"/>
        <v>2600</v>
      </c>
      <c r="V101" s="59">
        <f t="shared" si="216"/>
        <v>972</v>
      </c>
      <c r="W101" s="60">
        <f t="shared" si="217"/>
        <v>72.9</v>
      </c>
      <c r="X101" s="60">
        <f t="shared" si="218"/>
        <v>58.32</v>
      </c>
      <c r="Y101" s="62">
        <f t="shared" si="219"/>
        <v>14.580000000000005</v>
      </c>
      <c r="Z101" s="52">
        <v>7</v>
      </c>
      <c r="AA101" s="52">
        <v>997</v>
      </c>
      <c r="AB101" s="52">
        <f t="shared" si="220"/>
        <v>2100</v>
      </c>
      <c r="AC101" s="52">
        <f t="shared" si="221"/>
        <v>1103</v>
      </c>
      <c r="AD101" s="60">
        <f t="shared" si="222"/>
        <v>104.79</v>
      </c>
      <c r="AE101" s="60">
        <f t="shared" si="223"/>
        <v>83.83</v>
      </c>
      <c r="AF101" s="62">
        <f t="shared" si="224"/>
        <v>20.960000000000008</v>
      </c>
      <c r="AG101" s="32">
        <v>2642</v>
      </c>
      <c r="AH101" s="62">
        <f t="shared" si="203"/>
        <v>105.68</v>
      </c>
      <c r="AI101" s="62">
        <f t="shared" si="204"/>
        <v>84.54</v>
      </c>
      <c r="AJ101" s="62">
        <f t="shared" si="205"/>
        <v>21.14</v>
      </c>
      <c r="AK101" s="77">
        <f t="shared" si="206"/>
        <v>5957.83</v>
      </c>
      <c r="AL101" s="55">
        <f t="shared" si="207"/>
        <v>4766.249999999999</v>
      </c>
      <c r="AM101" s="77">
        <f t="shared" si="208"/>
        <v>1191.5800000000008</v>
      </c>
      <c r="AN101" s="78">
        <v>4356</v>
      </c>
      <c r="AO101" s="78">
        <v>3607</v>
      </c>
      <c r="AP101" s="86">
        <f t="shared" si="209"/>
        <v>410.2499999999991</v>
      </c>
      <c r="AQ101" s="87">
        <v>492.8899999999991</v>
      </c>
      <c r="AR101" s="88">
        <v>-82.64</v>
      </c>
    </row>
    <row r="102" spans="1:44" s="7" customFormat="1" ht="12.75" customHeight="1">
      <c r="A102" s="30" t="s">
        <v>127</v>
      </c>
      <c r="B102" s="31">
        <v>0.8</v>
      </c>
      <c r="C102" s="31">
        <v>0.8</v>
      </c>
      <c r="D102" s="32">
        <v>23567</v>
      </c>
      <c r="E102" s="32">
        <v>10202</v>
      </c>
      <c r="F102" s="41">
        <v>750</v>
      </c>
      <c r="G102" s="41">
        <v>950</v>
      </c>
      <c r="H102" s="42">
        <f t="shared" si="200"/>
        <v>2736.72</v>
      </c>
      <c r="I102" s="42">
        <f t="shared" si="201"/>
        <v>2189.37</v>
      </c>
      <c r="J102" s="50"/>
      <c r="K102" s="51">
        <f t="shared" si="202"/>
        <v>547.3499999999999</v>
      </c>
      <c r="L102" s="52">
        <v>22</v>
      </c>
      <c r="M102" s="52">
        <v>632</v>
      </c>
      <c r="N102" s="52">
        <f t="shared" si="210"/>
        <v>2200</v>
      </c>
      <c r="O102" s="52">
        <f t="shared" si="211"/>
        <v>1568</v>
      </c>
      <c r="P102" s="42">
        <f t="shared" si="212"/>
        <v>117.6</v>
      </c>
      <c r="Q102" s="42">
        <f t="shared" si="213"/>
        <v>94.08</v>
      </c>
      <c r="R102" s="55">
        <f t="shared" si="214"/>
        <v>23.519999999999996</v>
      </c>
      <c r="S102" s="52">
        <v>5</v>
      </c>
      <c r="T102" s="52">
        <v>822</v>
      </c>
      <c r="U102" s="59">
        <f t="shared" si="215"/>
        <v>1000</v>
      </c>
      <c r="V102" s="59">
        <f t="shared" si="216"/>
        <v>178</v>
      </c>
      <c r="W102" s="60">
        <f t="shared" si="217"/>
        <v>13.35</v>
      </c>
      <c r="X102" s="60">
        <f t="shared" si="218"/>
        <v>10.68</v>
      </c>
      <c r="Y102" s="62">
        <f t="shared" si="219"/>
        <v>2.67</v>
      </c>
      <c r="Z102" s="52">
        <v>11</v>
      </c>
      <c r="AA102" s="52">
        <v>1679</v>
      </c>
      <c r="AB102" s="52">
        <f t="shared" si="220"/>
        <v>3300</v>
      </c>
      <c r="AC102" s="52">
        <f t="shared" si="221"/>
        <v>1621</v>
      </c>
      <c r="AD102" s="60">
        <f t="shared" si="222"/>
        <v>154</v>
      </c>
      <c r="AE102" s="60">
        <f t="shared" si="223"/>
        <v>123.2</v>
      </c>
      <c r="AF102" s="62">
        <f t="shared" si="224"/>
        <v>30.799999999999997</v>
      </c>
      <c r="AG102" s="32">
        <v>3265</v>
      </c>
      <c r="AH102" s="62">
        <f t="shared" si="203"/>
        <v>130.6</v>
      </c>
      <c r="AI102" s="62">
        <f t="shared" si="204"/>
        <v>104.48</v>
      </c>
      <c r="AJ102" s="62">
        <f t="shared" si="205"/>
        <v>26.11999999999999</v>
      </c>
      <c r="AK102" s="77">
        <f t="shared" si="206"/>
        <v>3152.2699999999995</v>
      </c>
      <c r="AL102" s="55">
        <f t="shared" si="207"/>
        <v>2521.8099999999995</v>
      </c>
      <c r="AM102" s="77">
        <f t="shared" si="208"/>
        <v>630.4599999999998</v>
      </c>
      <c r="AN102" s="78">
        <v>2283</v>
      </c>
      <c r="AO102" s="78">
        <v>1890</v>
      </c>
      <c r="AP102" s="86">
        <f t="shared" si="209"/>
        <v>238.8099999999995</v>
      </c>
      <c r="AQ102" s="87">
        <v>286.9199999999995</v>
      </c>
      <c r="AR102" s="88">
        <v>-48.11</v>
      </c>
    </row>
    <row r="103" spans="1:44" s="7" customFormat="1" ht="12.75" customHeight="1">
      <c r="A103" s="30" t="s">
        <v>128</v>
      </c>
      <c r="B103" s="31">
        <v>0.8</v>
      </c>
      <c r="C103" s="31">
        <v>0.8</v>
      </c>
      <c r="D103" s="32">
        <v>11057</v>
      </c>
      <c r="E103" s="32">
        <v>5528</v>
      </c>
      <c r="F103" s="41">
        <v>750</v>
      </c>
      <c r="G103" s="41">
        <v>950</v>
      </c>
      <c r="H103" s="42">
        <f t="shared" si="200"/>
        <v>1354.44</v>
      </c>
      <c r="I103" s="42">
        <f t="shared" si="201"/>
        <v>1083.55</v>
      </c>
      <c r="J103" s="50"/>
      <c r="K103" s="51">
        <f t="shared" si="202"/>
        <v>270.8900000000001</v>
      </c>
      <c r="L103" s="52">
        <v>19</v>
      </c>
      <c r="M103" s="52">
        <v>602</v>
      </c>
      <c r="N103" s="52">
        <f t="shared" si="210"/>
        <v>1900</v>
      </c>
      <c r="O103" s="52">
        <f t="shared" si="211"/>
        <v>1298</v>
      </c>
      <c r="P103" s="42">
        <f t="shared" si="212"/>
        <v>97.35</v>
      </c>
      <c r="Q103" s="42">
        <f t="shared" si="213"/>
        <v>77.88</v>
      </c>
      <c r="R103" s="55">
        <f t="shared" si="214"/>
        <v>19.47</v>
      </c>
      <c r="S103" s="52">
        <v>2</v>
      </c>
      <c r="T103" s="52">
        <v>284</v>
      </c>
      <c r="U103" s="59">
        <f t="shared" si="215"/>
        <v>400</v>
      </c>
      <c r="V103" s="59">
        <f t="shared" si="216"/>
        <v>116</v>
      </c>
      <c r="W103" s="60">
        <f t="shared" si="217"/>
        <v>8.7</v>
      </c>
      <c r="X103" s="60">
        <f t="shared" si="218"/>
        <v>6.96</v>
      </c>
      <c r="Y103" s="62">
        <f t="shared" si="219"/>
        <v>1.7399999999999993</v>
      </c>
      <c r="Z103" s="52">
        <v>8</v>
      </c>
      <c r="AA103" s="52">
        <v>1475</v>
      </c>
      <c r="AB103" s="52">
        <f t="shared" si="220"/>
        <v>2400</v>
      </c>
      <c r="AC103" s="52">
        <f t="shared" si="221"/>
        <v>925</v>
      </c>
      <c r="AD103" s="60">
        <f t="shared" si="222"/>
        <v>87.88</v>
      </c>
      <c r="AE103" s="60">
        <f t="shared" si="223"/>
        <v>70.3</v>
      </c>
      <c r="AF103" s="62">
        <f t="shared" si="224"/>
        <v>17.58</v>
      </c>
      <c r="AG103" s="32">
        <v>1306</v>
      </c>
      <c r="AH103" s="62">
        <f t="shared" si="203"/>
        <v>52.24</v>
      </c>
      <c r="AI103" s="62">
        <f t="shared" si="204"/>
        <v>41.79</v>
      </c>
      <c r="AJ103" s="62">
        <f t="shared" si="205"/>
        <v>10.450000000000003</v>
      </c>
      <c r="AK103" s="77">
        <f t="shared" si="206"/>
        <v>1600.6100000000001</v>
      </c>
      <c r="AL103" s="55">
        <f t="shared" si="207"/>
        <v>1280.48</v>
      </c>
      <c r="AM103" s="77">
        <f t="shared" si="208"/>
        <v>320.1300000000001</v>
      </c>
      <c r="AN103" s="78">
        <v>1196</v>
      </c>
      <c r="AO103" s="78">
        <v>990</v>
      </c>
      <c r="AP103" s="86">
        <f t="shared" si="209"/>
        <v>84.48000000000002</v>
      </c>
      <c r="AQ103" s="87">
        <v>101.50000000000001</v>
      </c>
      <c r="AR103" s="88">
        <v>-17.02</v>
      </c>
    </row>
    <row r="104" spans="1:44" s="7" customFormat="1" ht="12.75" customHeight="1">
      <c r="A104" s="30" t="s">
        <v>129</v>
      </c>
      <c r="B104" s="31">
        <v>0.8</v>
      </c>
      <c r="C104" s="31">
        <v>0.8</v>
      </c>
      <c r="D104" s="32">
        <v>12307</v>
      </c>
      <c r="E104" s="32">
        <v>6553</v>
      </c>
      <c r="F104" s="41">
        <v>750</v>
      </c>
      <c r="G104" s="41">
        <v>950</v>
      </c>
      <c r="H104" s="42">
        <f t="shared" si="200"/>
        <v>1545.56</v>
      </c>
      <c r="I104" s="42">
        <f t="shared" si="201"/>
        <v>1236.45</v>
      </c>
      <c r="J104" s="50"/>
      <c r="K104" s="51">
        <f t="shared" si="202"/>
        <v>309.1099999999999</v>
      </c>
      <c r="L104" s="52">
        <v>15</v>
      </c>
      <c r="M104" s="52">
        <v>264</v>
      </c>
      <c r="N104" s="52">
        <f t="shared" si="210"/>
        <v>1500</v>
      </c>
      <c r="O104" s="52">
        <f t="shared" si="211"/>
        <v>1236</v>
      </c>
      <c r="P104" s="42">
        <f t="shared" si="212"/>
        <v>92.7</v>
      </c>
      <c r="Q104" s="42">
        <f t="shared" si="213"/>
        <v>74.16</v>
      </c>
      <c r="R104" s="55">
        <f t="shared" si="214"/>
        <v>18.540000000000006</v>
      </c>
      <c r="S104" s="52">
        <v>6</v>
      </c>
      <c r="T104" s="52">
        <v>760</v>
      </c>
      <c r="U104" s="59">
        <f t="shared" si="215"/>
        <v>1200</v>
      </c>
      <c r="V104" s="59">
        <f t="shared" si="216"/>
        <v>440</v>
      </c>
      <c r="W104" s="60">
        <f t="shared" si="217"/>
        <v>33</v>
      </c>
      <c r="X104" s="60">
        <f t="shared" si="218"/>
        <v>26.4</v>
      </c>
      <c r="Y104" s="62">
        <f t="shared" si="219"/>
        <v>6.600000000000001</v>
      </c>
      <c r="Z104" s="52">
        <v>10</v>
      </c>
      <c r="AA104" s="52">
        <v>1365</v>
      </c>
      <c r="AB104" s="52">
        <f t="shared" si="220"/>
        <v>3000</v>
      </c>
      <c r="AC104" s="52">
        <f t="shared" si="221"/>
        <v>1635</v>
      </c>
      <c r="AD104" s="60">
        <f t="shared" si="222"/>
        <v>155.33</v>
      </c>
      <c r="AE104" s="60">
        <f t="shared" si="223"/>
        <v>124.26</v>
      </c>
      <c r="AF104" s="62">
        <f t="shared" si="224"/>
        <v>31.070000000000007</v>
      </c>
      <c r="AG104" s="32">
        <v>364</v>
      </c>
      <c r="AH104" s="62">
        <f t="shared" si="203"/>
        <v>14.56</v>
      </c>
      <c r="AI104" s="62">
        <f t="shared" si="204"/>
        <v>11.65</v>
      </c>
      <c r="AJ104" s="62">
        <f t="shared" si="205"/>
        <v>2.91</v>
      </c>
      <c r="AK104" s="77">
        <f t="shared" si="206"/>
        <v>1841.1499999999999</v>
      </c>
      <c r="AL104" s="55">
        <f t="shared" si="207"/>
        <v>1472.92</v>
      </c>
      <c r="AM104" s="77">
        <f t="shared" si="208"/>
        <v>368.22999999999996</v>
      </c>
      <c r="AN104" s="78">
        <v>1404</v>
      </c>
      <c r="AO104" s="78">
        <v>1162</v>
      </c>
      <c r="AP104" s="86">
        <f t="shared" si="209"/>
        <v>68.92000000000007</v>
      </c>
      <c r="AQ104" s="87">
        <v>82.80000000000007</v>
      </c>
      <c r="AR104" s="88">
        <v>-13.88</v>
      </c>
    </row>
    <row r="105" spans="1:44" s="7" customFormat="1" ht="12.75" customHeight="1">
      <c r="A105" s="30" t="s">
        <v>130</v>
      </c>
      <c r="B105" s="31">
        <v>0.8</v>
      </c>
      <c r="C105" s="31">
        <v>0.8</v>
      </c>
      <c r="D105" s="32">
        <v>11374</v>
      </c>
      <c r="E105" s="32">
        <v>5808</v>
      </c>
      <c r="F105" s="41">
        <v>750</v>
      </c>
      <c r="G105" s="41">
        <v>950</v>
      </c>
      <c r="H105" s="42">
        <f t="shared" si="200"/>
        <v>1404.81</v>
      </c>
      <c r="I105" s="42">
        <f t="shared" si="201"/>
        <v>1123.85</v>
      </c>
      <c r="J105" s="50"/>
      <c r="K105" s="51">
        <f t="shared" si="202"/>
        <v>280.96000000000004</v>
      </c>
      <c r="L105" s="52">
        <v>8</v>
      </c>
      <c r="M105" s="52">
        <v>258</v>
      </c>
      <c r="N105" s="52">
        <f t="shared" si="210"/>
        <v>800</v>
      </c>
      <c r="O105" s="52">
        <f t="shared" si="211"/>
        <v>542</v>
      </c>
      <c r="P105" s="42">
        <f t="shared" si="212"/>
        <v>40.65</v>
      </c>
      <c r="Q105" s="42">
        <f t="shared" si="213"/>
        <v>32.52</v>
      </c>
      <c r="R105" s="55">
        <f t="shared" si="214"/>
        <v>8.129999999999995</v>
      </c>
      <c r="S105" s="52">
        <v>7</v>
      </c>
      <c r="T105" s="52">
        <v>921</v>
      </c>
      <c r="U105" s="59">
        <f t="shared" si="215"/>
        <v>1400</v>
      </c>
      <c r="V105" s="59">
        <f t="shared" si="216"/>
        <v>479</v>
      </c>
      <c r="W105" s="60">
        <f t="shared" si="217"/>
        <v>35.93</v>
      </c>
      <c r="X105" s="60">
        <f t="shared" si="218"/>
        <v>28.74</v>
      </c>
      <c r="Y105" s="62">
        <f t="shared" si="219"/>
        <v>7.190000000000001</v>
      </c>
      <c r="Z105" s="52">
        <v>7</v>
      </c>
      <c r="AA105" s="52">
        <v>802</v>
      </c>
      <c r="AB105" s="52">
        <f t="shared" si="220"/>
        <v>2100</v>
      </c>
      <c r="AC105" s="52">
        <f t="shared" si="221"/>
        <v>1298</v>
      </c>
      <c r="AD105" s="60">
        <f t="shared" si="222"/>
        <v>123.31</v>
      </c>
      <c r="AE105" s="60">
        <f t="shared" si="223"/>
        <v>98.65</v>
      </c>
      <c r="AF105" s="62">
        <f t="shared" si="224"/>
        <v>24.659999999999997</v>
      </c>
      <c r="AG105" s="32">
        <v>308</v>
      </c>
      <c r="AH105" s="62">
        <f t="shared" si="203"/>
        <v>12.32</v>
      </c>
      <c r="AI105" s="62">
        <f t="shared" si="204"/>
        <v>9.86</v>
      </c>
      <c r="AJ105" s="62">
        <f t="shared" si="205"/>
        <v>2.460000000000001</v>
      </c>
      <c r="AK105" s="77">
        <f t="shared" si="206"/>
        <v>1617.02</v>
      </c>
      <c r="AL105" s="55">
        <f t="shared" si="207"/>
        <v>1293.6200000000001</v>
      </c>
      <c r="AM105" s="77">
        <f t="shared" si="208"/>
        <v>323.4</v>
      </c>
      <c r="AN105" s="78">
        <v>1235</v>
      </c>
      <c r="AO105" s="78">
        <v>1023</v>
      </c>
      <c r="AP105" s="86">
        <f t="shared" si="209"/>
        <v>58.62000000000012</v>
      </c>
      <c r="AQ105" s="87">
        <v>70.43000000000012</v>
      </c>
      <c r="AR105" s="88">
        <v>-11.81</v>
      </c>
    </row>
    <row r="106" spans="1:44" s="7" customFormat="1" ht="12.75" customHeight="1">
      <c r="A106" s="30" t="s">
        <v>131</v>
      </c>
      <c r="B106" s="31">
        <v>0.8</v>
      </c>
      <c r="C106" s="31">
        <v>0.8</v>
      </c>
      <c r="D106" s="32">
        <v>8713</v>
      </c>
      <c r="E106" s="32">
        <v>4124</v>
      </c>
      <c r="F106" s="41">
        <v>750</v>
      </c>
      <c r="G106" s="41">
        <v>950</v>
      </c>
      <c r="H106" s="42">
        <f t="shared" si="200"/>
        <v>1045.26</v>
      </c>
      <c r="I106" s="42">
        <f t="shared" si="201"/>
        <v>836.2</v>
      </c>
      <c r="J106" s="50"/>
      <c r="K106" s="51">
        <f t="shared" si="202"/>
        <v>209.05999999999995</v>
      </c>
      <c r="L106" s="52">
        <v>7</v>
      </c>
      <c r="M106" s="52">
        <v>218</v>
      </c>
      <c r="N106" s="52">
        <f t="shared" si="210"/>
        <v>700</v>
      </c>
      <c r="O106" s="52">
        <f t="shared" si="211"/>
        <v>482</v>
      </c>
      <c r="P106" s="42">
        <f t="shared" si="212"/>
        <v>36.15</v>
      </c>
      <c r="Q106" s="42">
        <f t="shared" si="213"/>
        <v>28.92</v>
      </c>
      <c r="R106" s="55">
        <f t="shared" si="214"/>
        <v>7.229999999999997</v>
      </c>
      <c r="S106" s="52"/>
      <c r="T106" s="52"/>
      <c r="U106" s="59"/>
      <c r="V106" s="59"/>
      <c r="W106" s="60"/>
      <c r="X106" s="60"/>
      <c r="Y106" s="62"/>
      <c r="Z106" s="52">
        <v>1</v>
      </c>
      <c r="AA106" s="52">
        <v>15</v>
      </c>
      <c r="AB106" s="52">
        <f t="shared" si="220"/>
        <v>300</v>
      </c>
      <c r="AC106" s="52">
        <f t="shared" si="221"/>
        <v>285</v>
      </c>
      <c r="AD106" s="60">
        <f t="shared" si="222"/>
        <v>27.08</v>
      </c>
      <c r="AE106" s="60">
        <f t="shared" si="223"/>
        <v>21.66</v>
      </c>
      <c r="AF106" s="62">
        <f t="shared" si="224"/>
        <v>5.419999999999998</v>
      </c>
      <c r="AG106" s="32">
        <v>654</v>
      </c>
      <c r="AH106" s="62">
        <f t="shared" si="203"/>
        <v>26.16</v>
      </c>
      <c r="AI106" s="62">
        <f t="shared" si="204"/>
        <v>20.93</v>
      </c>
      <c r="AJ106" s="62">
        <f t="shared" si="205"/>
        <v>5.23</v>
      </c>
      <c r="AK106" s="77">
        <f t="shared" si="206"/>
        <v>1134.65</v>
      </c>
      <c r="AL106" s="55">
        <f t="shared" si="207"/>
        <v>907.71</v>
      </c>
      <c r="AM106" s="77">
        <f t="shared" si="208"/>
        <v>226.9399999999999</v>
      </c>
      <c r="AN106" s="78">
        <v>842</v>
      </c>
      <c r="AO106" s="78">
        <v>697</v>
      </c>
      <c r="AP106" s="86">
        <f t="shared" si="209"/>
        <v>65.71000000000004</v>
      </c>
      <c r="AQ106" s="87">
        <v>78.95000000000003</v>
      </c>
      <c r="AR106" s="88">
        <v>-13.24</v>
      </c>
    </row>
    <row r="107" spans="1:44" s="7" customFormat="1" ht="12.75" customHeight="1">
      <c r="A107" s="30" t="s">
        <v>132</v>
      </c>
      <c r="B107" s="31">
        <v>0.8</v>
      </c>
      <c r="C107" s="31">
        <v>0.8</v>
      </c>
      <c r="D107" s="32">
        <v>52131</v>
      </c>
      <c r="E107" s="32">
        <v>26258</v>
      </c>
      <c r="F107" s="41">
        <v>750</v>
      </c>
      <c r="G107" s="41">
        <v>950</v>
      </c>
      <c r="H107" s="42">
        <f t="shared" si="200"/>
        <v>6404.34</v>
      </c>
      <c r="I107" s="42">
        <f t="shared" si="201"/>
        <v>5123.47</v>
      </c>
      <c r="J107" s="50"/>
      <c r="K107" s="51">
        <f t="shared" si="202"/>
        <v>1280.87</v>
      </c>
      <c r="L107" s="52">
        <v>27</v>
      </c>
      <c r="M107" s="52">
        <v>468</v>
      </c>
      <c r="N107" s="52">
        <f t="shared" si="210"/>
        <v>2700</v>
      </c>
      <c r="O107" s="52">
        <f t="shared" si="211"/>
        <v>2232</v>
      </c>
      <c r="P107" s="42">
        <f t="shared" si="212"/>
        <v>167.4</v>
      </c>
      <c r="Q107" s="42">
        <f t="shared" si="213"/>
        <v>133.92</v>
      </c>
      <c r="R107" s="55">
        <f t="shared" si="214"/>
        <v>33.48000000000002</v>
      </c>
      <c r="S107" s="52">
        <v>10</v>
      </c>
      <c r="T107" s="52">
        <v>1617</v>
      </c>
      <c r="U107" s="59">
        <f aca="true" t="shared" si="225" ref="U107:U110">S107*200</f>
        <v>2000</v>
      </c>
      <c r="V107" s="59">
        <f aca="true" t="shared" si="226" ref="V107:V110">U107-T107</f>
        <v>383</v>
      </c>
      <c r="W107" s="60">
        <f aca="true" t="shared" si="227" ref="W107:W110">ROUND(V107*750/10000,2)</f>
        <v>28.73</v>
      </c>
      <c r="X107" s="60">
        <f aca="true" t="shared" si="228" ref="X107:X110">ROUND(W107*C107,2)</f>
        <v>22.98</v>
      </c>
      <c r="Y107" s="62">
        <f aca="true" t="shared" si="229" ref="Y107:Y110">W107-X107</f>
        <v>5.75</v>
      </c>
      <c r="Z107" s="52">
        <v>6</v>
      </c>
      <c r="AA107" s="52">
        <v>1160</v>
      </c>
      <c r="AB107" s="52">
        <f t="shared" si="220"/>
        <v>1800</v>
      </c>
      <c r="AC107" s="52">
        <f t="shared" si="221"/>
        <v>640</v>
      </c>
      <c r="AD107" s="60">
        <f t="shared" si="222"/>
        <v>60.8</v>
      </c>
      <c r="AE107" s="60">
        <f t="shared" si="223"/>
        <v>48.64</v>
      </c>
      <c r="AF107" s="62">
        <f t="shared" si="224"/>
        <v>12.159999999999997</v>
      </c>
      <c r="AG107" s="32">
        <v>3927</v>
      </c>
      <c r="AH107" s="62">
        <f t="shared" si="203"/>
        <v>157.08</v>
      </c>
      <c r="AI107" s="62">
        <f t="shared" si="204"/>
        <v>125.66</v>
      </c>
      <c r="AJ107" s="62">
        <f t="shared" si="205"/>
        <v>31.420000000000016</v>
      </c>
      <c r="AK107" s="77">
        <f t="shared" si="206"/>
        <v>6818.349999999999</v>
      </c>
      <c r="AL107" s="55">
        <f t="shared" si="207"/>
        <v>5454.67</v>
      </c>
      <c r="AM107" s="77">
        <f t="shared" si="208"/>
        <v>1363.68</v>
      </c>
      <c r="AN107" s="78">
        <v>5136</v>
      </c>
      <c r="AO107" s="78">
        <v>4253</v>
      </c>
      <c r="AP107" s="86">
        <f t="shared" si="209"/>
        <v>318.6700000000001</v>
      </c>
      <c r="AQ107" s="87">
        <v>382.86000000000007</v>
      </c>
      <c r="AR107" s="88">
        <v>-64.19</v>
      </c>
    </row>
    <row r="108" spans="1:44" s="7" customFormat="1" ht="12.75" customHeight="1">
      <c r="A108" s="30" t="s">
        <v>133</v>
      </c>
      <c r="B108" s="31">
        <v>0.8</v>
      </c>
      <c r="C108" s="31">
        <v>0.8</v>
      </c>
      <c r="D108" s="32">
        <v>51299</v>
      </c>
      <c r="E108" s="32">
        <v>21497</v>
      </c>
      <c r="F108" s="41">
        <v>750</v>
      </c>
      <c r="G108" s="41">
        <v>950</v>
      </c>
      <c r="H108" s="42">
        <f t="shared" si="200"/>
        <v>5889.64</v>
      </c>
      <c r="I108" s="42">
        <f t="shared" si="201"/>
        <v>4711.71</v>
      </c>
      <c r="J108" s="50"/>
      <c r="K108" s="51">
        <f t="shared" si="202"/>
        <v>1177.9300000000003</v>
      </c>
      <c r="L108" s="52">
        <v>24</v>
      </c>
      <c r="M108" s="52">
        <v>395</v>
      </c>
      <c r="N108" s="52">
        <f t="shared" si="210"/>
        <v>2400</v>
      </c>
      <c r="O108" s="52">
        <f t="shared" si="211"/>
        <v>2005</v>
      </c>
      <c r="P108" s="42">
        <f t="shared" si="212"/>
        <v>150.38</v>
      </c>
      <c r="Q108" s="42">
        <f t="shared" si="213"/>
        <v>120.3</v>
      </c>
      <c r="R108" s="55">
        <f t="shared" si="214"/>
        <v>30.08</v>
      </c>
      <c r="S108" s="52">
        <v>4</v>
      </c>
      <c r="T108" s="52">
        <v>562</v>
      </c>
      <c r="U108" s="59">
        <f t="shared" si="225"/>
        <v>800</v>
      </c>
      <c r="V108" s="59">
        <f t="shared" si="226"/>
        <v>238</v>
      </c>
      <c r="W108" s="60">
        <f t="shared" si="227"/>
        <v>17.85</v>
      </c>
      <c r="X108" s="60">
        <f t="shared" si="228"/>
        <v>14.28</v>
      </c>
      <c r="Y108" s="62">
        <f t="shared" si="229"/>
        <v>3.570000000000002</v>
      </c>
      <c r="Z108" s="52">
        <v>7</v>
      </c>
      <c r="AA108" s="52">
        <v>800</v>
      </c>
      <c r="AB108" s="52">
        <f t="shared" si="220"/>
        <v>2100</v>
      </c>
      <c r="AC108" s="52">
        <f t="shared" si="221"/>
        <v>1300</v>
      </c>
      <c r="AD108" s="60">
        <f t="shared" si="222"/>
        <v>123.5</v>
      </c>
      <c r="AE108" s="60">
        <f t="shared" si="223"/>
        <v>98.8</v>
      </c>
      <c r="AF108" s="62">
        <f t="shared" si="224"/>
        <v>24.700000000000003</v>
      </c>
      <c r="AG108" s="32">
        <v>1530</v>
      </c>
      <c r="AH108" s="62">
        <f t="shared" si="203"/>
        <v>61.2</v>
      </c>
      <c r="AI108" s="62">
        <f t="shared" si="204"/>
        <v>48.96</v>
      </c>
      <c r="AJ108" s="62">
        <f t="shared" si="205"/>
        <v>12.240000000000002</v>
      </c>
      <c r="AK108" s="77">
        <f t="shared" si="206"/>
        <v>6242.570000000001</v>
      </c>
      <c r="AL108" s="55">
        <f t="shared" si="207"/>
        <v>4994.05</v>
      </c>
      <c r="AM108" s="77">
        <f t="shared" si="208"/>
        <v>1248.5200000000002</v>
      </c>
      <c r="AN108" s="78">
        <v>4509</v>
      </c>
      <c r="AO108" s="78">
        <v>3733</v>
      </c>
      <c r="AP108" s="86">
        <f t="shared" si="209"/>
        <v>485.0500000000002</v>
      </c>
      <c r="AQ108" s="87">
        <v>582.7600000000002</v>
      </c>
      <c r="AR108" s="88">
        <v>-97.71</v>
      </c>
    </row>
    <row r="109" spans="1:44" s="6" customFormat="1" ht="12.75" customHeight="1">
      <c r="A109" s="27" t="s">
        <v>134</v>
      </c>
      <c r="B109" s="33">
        <v>0.8</v>
      </c>
      <c r="C109" s="33">
        <v>0.8</v>
      </c>
      <c r="D109" s="28">
        <f aca="true" t="shared" si="230" ref="D109:K109">D110</f>
        <v>31931</v>
      </c>
      <c r="E109" s="28">
        <f t="shared" si="230"/>
        <v>14294</v>
      </c>
      <c r="F109" s="39"/>
      <c r="G109" s="39"/>
      <c r="H109" s="94">
        <f t="shared" si="230"/>
        <v>3752.76</v>
      </c>
      <c r="I109" s="94">
        <f t="shared" si="230"/>
        <v>3002.2</v>
      </c>
      <c r="J109" s="94">
        <f t="shared" si="230"/>
        <v>0</v>
      </c>
      <c r="K109" s="94">
        <f t="shared" si="230"/>
        <v>750.5600000000004</v>
      </c>
      <c r="L109" s="43">
        <v>6</v>
      </c>
      <c r="M109" s="43">
        <v>378</v>
      </c>
      <c r="N109" s="95">
        <f aca="true" t="shared" si="231" ref="N109:R109">N110</f>
        <v>600</v>
      </c>
      <c r="O109" s="95">
        <f t="shared" si="231"/>
        <v>222</v>
      </c>
      <c r="P109" s="54">
        <f t="shared" si="231"/>
        <v>16.65</v>
      </c>
      <c r="Q109" s="54">
        <f t="shared" si="231"/>
        <v>13.32</v>
      </c>
      <c r="R109" s="54">
        <f t="shared" si="231"/>
        <v>3.3299999999999983</v>
      </c>
      <c r="S109" s="43">
        <v>3</v>
      </c>
      <c r="T109" s="43">
        <v>354</v>
      </c>
      <c r="U109" s="43">
        <f aca="true" t="shared" si="232" ref="U109:Y109">U110</f>
        <v>600</v>
      </c>
      <c r="V109" s="43">
        <f t="shared" si="232"/>
        <v>246</v>
      </c>
      <c r="W109" s="54">
        <f t="shared" si="232"/>
        <v>18.45</v>
      </c>
      <c r="X109" s="54">
        <f t="shared" si="232"/>
        <v>14.76</v>
      </c>
      <c r="Y109" s="54">
        <f t="shared" si="232"/>
        <v>3.6899999999999995</v>
      </c>
      <c r="Z109" s="43">
        <v>10</v>
      </c>
      <c r="AA109" s="43">
        <v>1196</v>
      </c>
      <c r="AB109" s="43">
        <f aca="true" t="shared" si="233" ref="AB109:AP109">AB110</f>
        <v>3000</v>
      </c>
      <c r="AC109" s="43">
        <f t="shared" si="233"/>
        <v>1804</v>
      </c>
      <c r="AD109" s="54">
        <f t="shared" si="233"/>
        <v>171.38</v>
      </c>
      <c r="AE109" s="54">
        <f t="shared" si="233"/>
        <v>137.1</v>
      </c>
      <c r="AF109" s="54">
        <f t="shared" si="233"/>
        <v>34.28</v>
      </c>
      <c r="AG109" s="28">
        <f t="shared" si="233"/>
        <v>414</v>
      </c>
      <c r="AH109" s="94">
        <f t="shared" si="233"/>
        <v>16.56</v>
      </c>
      <c r="AI109" s="94">
        <f t="shared" si="233"/>
        <v>13.25</v>
      </c>
      <c r="AJ109" s="94">
        <f t="shared" si="233"/>
        <v>3.3099999999999987</v>
      </c>
      <c r="AK109" s="94">
        <f t="shared" si="233"/>
        <v>3975.8</v>
      </c>
      <c r="AL109" s="94">
        <f t="shared" si="233"/>
        <v>3180.63</v>
      </c>
      <c r="AM109" s="94">
        <f t="shared" si="233"/>
        <v>795.1700000000004</v>
      </c>
      <c r="AN109" s="43">
        <f t="shared" si="233"/>
        <v>2928</v>
      </c>
      <c r="AO109" s="43">
        <f t="shared" si="233"/>
        <v>2424</v>
      </c>
      <c r="AP109" s="93">
        <f t="shared" si="233"/>
        <v>252.6300000000001</v>
      </c>
      <c r="AQ109" s="97">
        <v>303.5200000000001</v>
      </c>
      <c r="AR109" s="98">
        <v>-50.89</v>
      </c>
    </row>
    <row r="110" spans="1:44" s="8" customFormat="1" ht="12.75" customHeight="1">
      <c r="A110" s="30" t="s">
        <v>134</v>
      </c>
      <c r="B110" s="31">
        <f>B109</f>
        <v>0.8</v>
      </c>
      <c r="C110" s="31">
        <f>C109</f>
        <v>0.8</v>
      </c>
      <c r="D110" s="31">
        <v>31931</v>
      </c>
      <c r="E110" s="32">
        <v>14294</v>
      </c>
      <c r="F110" s="41">
        <v>750</v>
      </c>
      <c r="G110" s="41">
        <v>950</v>
      </c>
      <c r="H110" s="42">
        <f>ROUND((D110*F110+E110*G110)/10000,2)</f>
        <v>3752.76</v>
      </c>
      <c r="I110" s="42">
        <f>ROUND((350*D110+550*E110)*B110/10000+400*(D110+E110)*C110/10000,2)</f>
        <v>3002.2</v>
      </c>
      <c r="J110" s="50"/>
      <c r="K110" s="51">
        <f>H110-I110</f>
        <v>750.5600000000004</v>
      </c>
      <c r="L110" s="52">
        <v>6</v>
      </c>
      <c r="M110" s="52">
        <v>378</v>
      </c>
      <c r="N110" s="52">
        <f>L110*100</f>
        <v>600</v>
      </c>
      <c r="O110" s="52">
        <f>N110-M110</f>
        <v>222</v>
      </c>
      <c r="P110" s="42">
        <f>ROUND(O110*750/10000,2)</f>
        <v>16.65</v>
      </c>
      <c r="Q110" s="42">
        <f>ROUND(P110*C110,2)</f>
        <v>13.32</v>
      </c>
      <c r="R110" s="55">
        <f>P110-Q110</f>
        <v>3.3299999999999983</v>
      </c>
      <c r="S110" s="52">
        <v>3</v>
      </c>
      <c r="T110" s="52">
        <v>354</v>
      </c>
      <c r="U110" s="59">
        <f t="shared" si="225"/>
        <v>600</v>
      </c>
      <c r="V110" s="59">
        <f t="shared" si="226"/>
        <v>246</v>
      </c>
      <c r="W110" s="60">
        <f t="shared" si="227"/>
        <v>18.45</v>
      </c>
      <c r="X110" s="60">
        <f t="shared" si="228"/>
        <v>14.76</v>
      </c>
      <c r="Y110" s="62">
        <f t="shared" si="229"/>
        <v>3.6899999999999995</v>
      </c>
      <c r="Z110" s="52">
        <v>10</v>
      </c>
      <c r="AA110" s="52">
        <v>1196</v>
      </c>
      <c r="AB110" s="52">
        <f>Z110*300</f>
        <v>3000</v>
      </c>
      <c r="AC110" s="52">
        <f>AB110-AA110</f>
        <v>1804</v>
      </c>
      <c r="AD110" s="60">
        <f>ROUND(AC110*950/10000,2)</f>
        <v>171.38</v>
      </c>
      <c r="AE110" s="60">
        <f>ROUND(AD110*C110,2)</f>
        <v>137.1</v>
      </c>
      <c r="AF110" s="62">
        <f>AD110-AE110</f>
        <v>34.28</v>
      </c>
      <c r="AG110" s="96">
        <v>414</v>
      </c>
      <c r="AH110" s="62">
        <f>ROUND(AG110*400/10000,2)</f>
        <v>16.56</v>
      </c>
      <c r="AI110" s="62">
        <f>ROUND(AH110*B110,2)</f>
        <v>13.25</v>
      </c>
      <c r="AJ110" s="62">
        <f>AH110-AI110</f>
        <v>3.3099999999999987</v>
      </c>
      <c r="AK110" s="77">
        <f>H110+P110+AH110+W110+AD110</f>
        <v>3975.8</v>
      </c>
      <c r="AL110" s="55">
        <f>Q110+AI110+I110+X110+AE110</f>
        <v>3180.63</v>
      </c>
      <c r="AM110" s="77">
        <f>K110+R110+AJ110+Y110+AF110</f>
        <v>795.1700000000004</v>
      </c>
      <c r="AN110" s="78">
        <v>2928</v>
      </c>
      <c r="AO110" s="78">
        <v>2424</v>
      </c>
      <c r="AP110" s="86">
        <f>AL110-AN110</f>
        <v>252.6300000000001</v>
      </c>
      <c r="AQ110" s="89">
        <v>303.5200000000001</v>
      </c>
      <c r="AR110" s="88">
        <v>-50.89</v>
      </c>
    </row>
    <row r="111" spans="1:44" s="7" customFormat="1" ht="18.75" customHeight="1">
      <c r="A111" s="5"/>
      <c r="B111" s="11"/>
      <c r="C111" s="11"/>
      <c r="D111" s="12"/>
      <c r="E111" s="12"/>
      <c r="F111" s="13"/>
      <c r="G111" s="13"/>
      <c r="H111" s="14"/>
      <c r="I111" s="14"/>
      <c r="J111" s="15"/>
      <c r="K111" s="16"/>
      <c r="L111" s="17"/>
      <c r="M111" s="17"/>
      <c r="N111" s="17"/>
      <c r="O111" s="17"/>
      <c r="P111" s="14"/>
      <c r="Q111" s="14"/>
      <c r="R111" s="14"/>
      <c r="S111" s="13"/>
      <c r="T111" s="13"/>
      <c r="U111" s="13"/>
      <c r="V111" s="13"/>
      <c r="W111" s="16"/>
      <c r="X111" s="16"/>
      <c r="Y111" s="16"/>
      <c r="Z111" s="17"/>
      <c r="AA111" s="17"/>
      <c r="AB111" s="17"/>
      <c r="AC111" s="17"/>
      <c r="AD111" s="16"/>
      <c r="AE111" s="16"/>
      <c r="AF111" s="16"/>
      <c r="AG111" s="17"/>
      <c r="AH111" s="16"/>
      <c r="AI111" s="16"/>
      <c r="AJ111" s="16"/>
      <c r="AK111" s="14"/>
      <c r="AL111" s="14"/>
      <c r="AM111" s="14"/>
      <c r="AN111" s="17"/>
      <c r="AO111" s="17"/>
      <c r="AP111" s="18"/>
      <c r="AQ111" s="16"/>
      <c r="AR111" s="19"/>
    </row>
  </sheetData>
  <sheetProtection/>
  <mergeCells count="14">
    <mergeCell ref="A2:AR2"/>
    <mergeCell ref="F4:K4"/>
    <mergeCell ref="L4:R4"/>
    <mergeCell ref="S4:Y4"/>
    <mergeCell ref="Z4:AF4"/>
    <mergeCell ref="AG4:AJ4"/>
    <mergeCell ref="AN4:AO4"/>
    <mergeCell ref="AP4:AR4"/>
    <mergeCell ref="A4:A5"/>
    <mergeCell ref="B4:B5"/>
    <mergeCell ref="C4:C5"/>
    <mergeCell ref="AK4:AK5"/>
    <mergeCell ref="AL4:AL5"/>
    <mergeCell ref="AM4:AM5"/>
  </mergeCells>
  <printOptions horizontalCentered="1"/>
  <pageMargins left="0.3145833333333333" right="0" top="0.275" bottom="0.4326388888888889" header="0" footer="0.19652777777777777"/>
  <pageSetup fitToHeight="0" fitToWidth="1" horizontalDpi="600" verticalDpi="600" orientation="landscape" paperSize="9" scale="7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张雅婧</cp:lastModifiedBy>
  <cp:lastPrinted>2021-04-23T06:54:23Z</cp:lastPrinted>
  <dcterms:created xsi:type="dcterms:W3CDTF">1996-12-20T01:32:42Z</dcterms:created>
  <dcterms:modified xsi:type="dcterms:W3CDTF">2023-06-14T10:24:03Z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eadingLayo">
    <vt:bool>false</vt:bool>
  </property>
  <property fmtid="{D5CDD505-2E9C-101B-9397-08002B2CF9AE}" pid="4" name="I">
    <vt:lpwstr>56197609763249AB83CDDC3B6E239E59</vt:lpwstr>
  </property>
  <property fmtid="{D5CDD505-2E9C-101B-9397-08002B2CF9AE}" pid="5" name="퀀_generated_2.-2147483648">
    <vt:i4>2052</vt:i4>
  </property>
</Properties>
</file>