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0545" windowHeight="6165" activeTab="4"/>
  </bookViews>
  <sheets>
    <sheet name="Sheet1" sheetId="1" r:id="rId1"/>
    <sheet name="Sheet3" sheetId="2" r:id="rId2"/>
    <sheet name="Sheet2" sheetId="3" r:id="rId3"/>
    <sheet name="Sheet4" sheetId="4" r:id="rId4"/>
    <sheet name="09年春季" sheetId="5" r:id="rId5"/>
  </sheets>
  <definedNames>
    <definedName name="_xlnm.Print_Titles" localSheetId="4">'09年春季'!$2:$4</definedName>
    <definedName name="_xlnm.Print_Titles" localSheetId="0">'Sheet1'!$1:$4</definedName>
    <definedName name="_xlnm.Print_Titles" localSheetId="2">'Sheet2'!$2:$4</definedName>
  </definedNames>
  <calcPr fullCalcOnLoad="1"/>
</workbook>
</file>

<file path=xl/comments2.xml><?xml version="1.0" encoding="utf-8"?>
<comments xmlns="http://schemas.openxmlformats.org/spreadsheetml/2006/main">
  <authors>
    <author>教科文处/林林</author>
  </authors>
  <commentList>
    <comment ref="A12" authorId="0">
      <text>
        <r>
          <rPr>
            <b/>
            <sz val="11"/>
            <rFont val="宋体"/>
            <family val="0"/>
          </rPr>
          <t>教科文处/林林:</t>
        </r>
        <r>
          <rPr>
            <sz val="11"/>
            <rFont val="宋体"/>
            <family val="0"/>
          </rPr>
          <t xml:space="preserve">
</t>
        </r>
      </text>
    </comment>
    <comment ref="A51" authorId="0">
      <text>
        <r>
          <rPr>
            <b/>
            <sz val="11"/>
            <rFont val="宋体"/>
            <family val="0"/>
          </rPr>
          <t>教科文处/林林:</t>
        </r>
        <r>
          <rPr>
            <sz val="11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<sst xmlns="http://schemas.openxmlformats.org/spreadsheetml/2006/main" count="441" uniqueCount="203">
  <si>
    <t>地方</t>
  </si>
  <si>
    <t>资助学生数</t>
  </si>
  <si>
    <t>金额  (万元)</t>
  </si>
  <si>
    <t>省级以上补助</t>
  </si>
  <si>
    <t xml:space="preserve">地方配套     </t>
  </si>
  <si>
    <t>小计</t>
  </si>
  <si>
    <t>中职</t>
  </si>
  <si>
    <t>技校</t>
  </si>
  <si>
    <t>合计</t>
  </si>
  <si>
    <t>福州市</t>
  </si>
  <si>
    <t>市属</t>
  </si>
  <si>
    <t>台江区</t>
  </si>
  <si>
    <t>仓山区</t>
  </si>
  <si>
    <t>马尾区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</si>
  <si>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</si>
  <si>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</si>
  <si>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</si>
  <si>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</si>
  <si>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</si>
  <si>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</si>
  <si>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</si>
  <si>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</si>
  <si>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莆田市</t>
  </si>
  <si>
    <t>城厢区</t>
  </si>
  <si>
    <t>涵江区</t>
  </si>
  <si>
    <t>荔城区</t>
  </si>
  <si>
    <t>秀屿区</t>
  </si>
  <si>
    <t>仙游县</t>
  </si>
  <si>
    <t>三明市</t>
  </si>
  <si>
    <t>梅列区</t>
  </si>
  <si>
    <t>三元区</t>
  </si>
  <si>
    <t xml:space="preserve"> 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</si>
  <si>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</si>
  <si>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</si>
  <si>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</si>
  <si>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</si>
  <si>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</si>
  <si>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</si>
  <si>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</si>
  <si>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</si>
  <si>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</si>
  <si>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</si>
  <si>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</si>
  <si>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</si>
  <si>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</si>
  <si>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</si>
  <si>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</si>
  <si>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</si>
  <si>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</si>
  <si>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</si>
  <si>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</si>
  <si>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</si>
  <si>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</si>
  <si>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</si>
  <si>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</si>
  <si>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</si>
  <si>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</si>
  <si>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</si>
  <si>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</si>
  <si>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</si>
  <si>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</si>
  <si>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</si>
  <si>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</si>
  <si>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</si>
  <si>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</si>
  <si>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</si>
  <si>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</si>
  <si>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</si>
  <si>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</si>
  <si>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</si>
  <si>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</si>
  <si>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</si>
  <si>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</si>
  <si>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</si>
  <si>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</si>
  <si>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</si>
  <si>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</si>
  <si>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</si>
  <si>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漳平市</t>
  </si>
  <si>
    <t>长汀县</t>
  </si>
  <si>
    <t>永定县</t>
  </si>
  <si>
    <t>上杭县</t>
  </si>
  <si>
    <t>武平县</t>
  </si>
  <si>
    <t>连城县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</si>
  <si>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</si>
  <si>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</si>
  <si>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</si>
  <si>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</si>
  <si>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</si>
  <si>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</si>
  <si>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</si>
  <si>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</si>
  <si>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</si>
  <si>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</si>
  <si>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2008年春季学期中等职业学校(含技校)国家助学金          预算分配表</t>
  </si>
  <si>
    <t>追补上学年学生数</t>
  </si>
  <si>
    <t>备注</t>
  </si>
  <si>
    <t>追减40万元,根据莆市财教[2008]35号</t>
  </si>
  <si>
    <t>追补一学年,根据龙财教[2008]57号</t>
  </si>
  <si>
    <t>追补一学期,根据明教字[2008]9号</t>
  </si>
  <si>
    <t>追补一学期,根据华财教[2008]69号</t>
  </si>
  <si>
    <t>追补一学期,根据莆市财教[2008]35</t>
  </si>
  <si>
    <t>追补一学期,根据武财事[2008]9号</t>
  </si>
  <si>
    <t>地方</t>
  </si>
  <si>
    <t>资助学生数</t>
  </si>
  <si>
    <t>金额  (万元)</t>
  </si>
  <si>
    <t>省级以上补助</t>
  </si>
  <si>
    <t xml:space="preserve">地方配套     </t>
  </si>
  <si>
    <t>小计</t>
  </si>
  <si>
    <t>中职</t>
  </si>
  <si>
    <t>技校</t>
  </si>
  <si>
    <t>合计</t>
  </si>
  <si>
    <t>福州市</t>
  </si>
  <si>
    <t>市属</t>
  </si>
  <si>
    <t>台江区</t>
  </si>
  <si>
    <t>仓山区</t>
  </si>
  <si>
    <t>马尾区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</si>
  <si>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</si>
  <si>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</si>
  <si>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</si>
  <si>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</si>
  <si>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</si>
  <si>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</si>
  <si>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</si>
  <si>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</si>
  <si>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莆田市</t>
  </si>
  <si>
    <t>城厢区</t>
  </si>
  <si>
    <t>涵江区</t>
  </si>
  <si>
    <t>荔城区</t>
  </si>
  <si>
    <t>秀屿区</t>
  </si>
  <si>
    <t>仙游县</t>
  </si>
  <si>
    <t>三明市</t>
  </si>
  <si>
    <t xml:space="preserve"> 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</si>
  <si>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</si>
  <si>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</si>
  <si>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</si>
  <si>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</si>
  <si>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</si>
  <si>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</si>
  <si>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</si>
  <si>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</si>
  <si>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</si>
  <si>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</si>
  <si>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</si>
  <si>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</si>
  <si>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</si>
  <si>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</si>
  <si>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</si>
  <si>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</si>
  <si>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</si>
  <si>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</si>
  <si>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</si>
  <si>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</si>
  <si>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</si>
  <si>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</si>
  <si>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</si>
  <si>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</si>
  <si>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</si>
  <si>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</si>
  <si>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</si>
  <si>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</si>
  <si>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</si>
  <si>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</si>
  <si>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</si>
  <si>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</si>
  <si>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</si>
  <si>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</si>
  <si>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</si>
  <si>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</si>
  <si>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</si>
  <si>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</si>
  <si>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</si>
  <si>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</si>
  <si>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</si>
  <si>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</si>
  <si>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</si>
  <si>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</si>
  <si>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</si>
  <si>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</si>
  <si>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漳平市</t>
  </si>
  <si>
    <t>长汀县</t>
  </si>
  <si>
    <t>永定县</t>
  </si>
  <si>
    <t>上杭县</t>
  </si>
  <si>
    <t>武平县</t>
  </si>
  <si>
    <t>连城县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</si>
  <si>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</si>
  <si>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</si>
  <si>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</si>
  <si>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</si>
  <si>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</si>
  <si>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</si>
  <si>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</si>
  <si>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</si>
  <si>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</si>
  <si>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</si>
  <si>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追补一学期,根据莆市财教[2008]35号</t>
  </si>
  <si>
    <t>追补一学年,根据泉州财政局、教育局等报告</t>
  </si>
  <si>
    <t>2008年秋季学期中等职业学校(含技校)国家助学金预算分配表</t>
  </si>
  <si>
    <t>追减15万元,根据莆市财教[2008]35号</t>
  </si>
  <si>
    <t>2008年春季学期中等职业学校(含技校)国家助学金          预算分配表</t>
  </si>
  <si>
    <t>追补秋季学生数</t>
  </si>
  <si>
    <t>2008年秋季学期中等职业学校(含技校)国家助学金预算追加分配表</t>
  </si>
  <si>
    <t>2009年春季学期中等职业学校(含技校)国家助学金预算分配表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</si>
</sst>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2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0"/>
      <name val="黑体"/>
      <family val="0"/>
    </font>
    <font>
      <sz val="10"/>
      <name val="黑体"/>
      <family val="0"/>
    </font>
    <font>
      <sz val="14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16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16" applyNumberFormat="1" applyFont="1" applyBorder="1" applyAlignment="1">
      <alignment horizontal="right" vertical="center"/>
      <protection/>
    </xf>
    <xf numFmtId="176" fontId="4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4" fillId="0" borderId="0" xfId="16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center" vertical="center"/>
      <protection/>
    </xf>
    <xf numFmtId="176" fontId="4" fillId="0" borderId="1" xfId="16" applyNumberFormat="1" applyFont="1" applyBorder="1" applyAlignment="1">
      <alignment vertical="center"/>
      <protection/>
    </xf>
    <xf numFmtId="176" fontId="4" fillId="0" borderId="1" xfId="0" applyNumberFormat="1" applyFont="1" applyBorder="1" applyAlignment="1">
      <alignment vertical="center"/>
    </xf>
    <xf numFmtId="176" fontId="6" fillId="0" borderId="1" xfId="0" applyNumberFormat="1" applyFont="1" applyFill="1" applyBorder="1" applyAlignment="1">
      <alignment vertical="center" wrapText="1"/>
    </xf>
    <xf numFmtId="176" fontId="0" fillId="0" borderId="0" xfId="0" applyNumberFormat="1" applyAlignme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0" borderId="2" xfId="16" applyNumberFormat="1" applyFont="1" applyBorder="1" applyAlignment="1">
      <alignment horizontal="center" vertical="center" wrapText="1"/>
      <protection/>
    </xf>
    <xf numFmtId="176" fontId="3" fillId="0" borderId="3" xfId="16" applyNumberFormat="1" applyFont="1" applyBorder="1" applyAlignment="1">
      <alignment horizontal="center" vertical="center" wrapText="1"/>
      <protection/>
    </xf>
    <xf numFmtId="176" fontId="3" fillId="0" borderId="4" xfId="16" applyNumberFormat="1" applyFont="1" applyBorder="1" applyAlignment="1">
      <alignment horizontal="center" vertical="center" wrapText="1"/>
      <protection/>
    </xf>
    <xf numFmtId="0" fontId="1" fillId="0" borderId="0" xfId="16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2" xfId="16" applyNumberFormat="1" applyFont="1" applyBorder="1" applyAlignment="1">
      <alignment vertical="center" wrapText="1"/>
      <protection/>
    </xf>
    <xf numFmtId="176" fontId="3" fillId="0" borderId="3" xfId="16" applyNumberFormat="1" applyFont="1" applyBorder="1" applyAlignment="1">
      <alignment vertical="center" wrapText="1"/>
      <protection/>
    </xf>
    <xf numFmtId="176" fontId="3" fillId="0" borderId="4" xfId="16" applyNumberFormat="1" applyFont="1" applyBorder="1" applyAlignment="1">
      <alignment vertical="center" wrapText="1"/>
      <protection/>
    </xf>
    <xf numFmtId="176" fontId="3" fillId="0" borderId="2" xfId="0" applyNumberFormat="1" applyFont="1" applyBorder="1" applyAlignment="1">
      <alignment vertical="center" wrapText="1"/>
    </xf>
    <xf numFmtId="176" fontId="3" fillId="0" borderId="3" xfId="0" applyNumberFormat="1" applyFont="1" applyBorder="1" applyAlignment="1">
      <alignment vertical="center" wrapText="1"/>
    </xf>
    <xf numFmtId="0" fontId="1" fillId="0" borderId="5" xfId="16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workbookViewId="0" topLeftCell="A1">
      <selection activeCell="F23" sqref="F23"/>
    </sheetView>
  </sheetViews>
  <sheetFormatPr defaultColWidth="9.00390625" defaultRowHeight="14.25"/>
  <sheetData>
    <row r="1" spans="1:9" ht="36" customHeight="1">
      <c r="A1" s="39" t="s">
        <v>94</v>
      </c>
      <c r="B1" s="39"/>
      <c r="C1" s="39"/>
      <c r="D1" s="39"/>
      <c r="E1" s="39"/>
      <c r="F1" s="39"/>
      <c r="G1" s="39"/>
      <c r="H1" s="1"/>
      <c r="I1" s="2"/>
    </row>
    <row r="2" spans="1:9" ht="14.25">
      <c r="A2" s="40" t="s">
        <v>0</v>
      </c>
      <c r="B2" s="42" t="s">
        <v>1</v>
      </c>
      <c r="C2" s="42"/>
      <c r="D2" s="42"/>
      <c r="E2" s="43" t="s">
        <v>2</v>
      </c>
      <c r="F2" s="36" t="s">
        <v>3</v>
      </c>
      <c r="G2" s="45" t="s">
        <v>4</v>
      </c>
      <c r="H2" s="2"/>
      <c r="I2" s="2"/>
    </row>
    <row r="3" spans="1:9" ht="14.25">
      <c r="A3" s="41"/>
      <c r="B3" s="42" t="s">
        <v>5</v>
      </c>
      <c r="C3" s="42" t="s">
        <v>6</v>
      </c>
      <c r="D3" s="42" t="s">
        <v>7</v>
      </c>
      <c r="E3" s="44"/>
      <c r="F3" s="37"/>
      <c r="G3" s="46"/>
      <c r="H3" s="2"/>
      <c r="I3" s="2"/>
    </row>
    <row r="4" spans="1:9" ht="14.25">
      <c r="A4" s="41"/>
      <c r="B4" s="42"/>
      <c r="C4" s="42"/>
      <c r="D4" s="42"/>
      <c r="E4" s="44"/>
      <c r="F4" s="38"/>
      <c r="G4" s="46"/>
      <c r="H4" s="2"/>
      <c r="I4" s="2"/>
    </row>
    <row r="5" spans="1:9" ht="14.25">
      <c r="A5" s="4" t="s">
        <v>8</v>
      </c>
      <c r="B5" s="5">
        <v>220116</v>
      </c>
      <c r="C5" s="5">
        <v>185216</v>
      </c>
      <c r="D5" s="5">
        <v>34900</v>
      </c>
      <c r="E5" s="5">
        <v>16518</v>
      </c>
      <c r="F5" s="5">
        <v>12335</v>
      </c>
      <c r="G5" s="5">
        <v>4183</v>
      </c>
      <c r="H5" s="6"/>
      <c r="I5" s="6"/>
    </row>
    <row r="6" spans="1:9" ht="14.25">
      <c r="A6" s="7" t="s">
        <v>9</v>
      </c>
      <c r="B6" s="8">
        <v>43344</v>
      </c>
      <c r="C6" s="8">
        <v>39223</v>
      </c>
      <c r="D6" s="8">
        <v>4121</v>
      </c>
      <c r="E6" s="9">
        <v>3250.8</v>
      </c>
      <c r="F6" s="9">
        <v>2118</v>
      </c>
      <c r="G6" s="9">
        <v>1133.35875</v>
      </c>
      <c r="H6" s="10"/>
      <c r="I6" s="10"/>
    </row>
    <row r="7" spans="1:9" ht="14.25">
      <c r="A7" s="11" t="s">
        <v>10</v>
      </c>
      <c r="B7" s="12">
        <v>21492</v>
      </c>
      <c r="C7" s="12">
        <v>17498</v>
      </c>
      <c r="D7" s="12">
        <v>3994</v>
      </c>
      <c r="E7" s="12">
        <v>1611.9</v>
      </c>
      <c r="F7" s="13">
        <v>902.6639999999999</v>
      </c>
      <c r="G7" s="14">
        <v>709.236</v>
      </c>
      <c r="H7" s="15"/>
      <c r="I7" s="16"/>
    </row>
    <row r="8" spans="1:9" ht="14.25">
      <c r="A8" s="11" t="s">
        <v>11</v>
      </c>
      <c r="B8" s="12">
        <v>1114</v>
      </c>
      <c r="C8" s="12">
        <v>1114</v>
      </c>
      <c r="D8" s="12"/>
      <c r="E8" s="12">
        <v>83.55</v>
      </c>
      <c r="F8" s="13">
        <v>46.788</v>
      </c>
      <c r="G8" s="14">
        <v>36.762</v>
      </c>
      <c r="H8" s="15"/>
      <c r="I8" s="3"/>
    </row>
    <row r="9" spans="1:9" ht="14.25">
      <c r="A9" s="11" t="s">
        <v>12</v>
      </c>
      <c r="B9" s="12">
        <v>1421</v>
      </c>
      <c r="C9" s="12">
        <v>1421</v>
      </c>
      <c r="D9" s="12"/>
      <c r="E9" s="12">
        <v>106.575</v>
      </c>
      <c r="F9" s="13">
        <v>59.682</v>
      </c>
      <c r="G9" s="14">
        <v>46.893</v>
      </c>
      <c r="H9" s="15"/>
      <c r="I9" s="3"/>
    </row>
    <row r="10" spans="1:9" ht="14.25">
      <c r="A10" s="11" t="s">
        <v>13</v>
      </c>
      <c r="B10" s="12">
        <v>1267</v>
      </c>
      <c r="C10" s="12">
        <v>1267</v>
      </c>
      <c r="D10" s="12"/>
      <c r="E10" s="12">
        <v>95.025</v>
      </c>
      <c r="F10" s="13">
        <v>53.214</v>
      </c>
      <c r="G10" s="14">
        <v>41.81099999999999</v>
      </c>
      <c r="H10" s="15"/>
      <c r="I10" s="3"/>
    </row>
    <row r="11" spans="1:9" ht="14.25">
      <c r="A11" s="11" t="s">
        <v>14</v>
      </c>
      <c r="B11" s="12">
        <v>858</v>
      </c>
      <c r="C11" s="12">
        <v>858</v>
      </c>
      <c r="D11" s="12"/>
      <c r="E11" s="12">
        <v>64.35</v>
      </c>
      <c r="F11" s="13">
        <v>43.1145</v>
      </c>
      <c r="G11" s="14">
        <v>21.235499999999995</v>
      </c>
      <c r="H11" s="15"/>
      <c r="I11" s="3"/>
    </row>
    <row r="12" spans="1:9" ht="14.25">
      <c r="A12" s="11" t="s">
        <v>15</v>
      </c>
      <c r="B12" s="12">
        <v>1841</v>
      </c>
      <c r="C12" s="12">
        <v>1714</v>
      </c>
      <c r="D12" s="12">
        <v>127</v>
      </c>
      <c r="E12" s="12">
        <v>138.075</v>
      </c>
      <c r="F12" s="13">
        <v>107.6985</v>
      </c>
      <c r="G12" s="14">
        <v>30.376499999999993</v>
      </c>
      <c r="H12" s="15"/>
      <c r="I12" s="3"/>
    </row>
    <row r="13" spans="1:9" ht="14.25">
      <c r="A13" s="11" t="s">
        <v>16</v>
      </c>
      <c r="B13" s="12">
        <v>490</v>
      </c>
      <c r="C13" s="12">
        <v>490</v>
      </c>
      <c r="D13" s="12"/>
      <c r="E13" s="12">
        <v>36.75</v>
      </c>
      <c r="F13" s="13">
        <v>28.665</v>
      </c>
      <c r="G13" s="14">
        <v>8.085</v>
      </c>
      <c r="H13" s="15"/>
      <c r="I13" s="3"/>
    </row>
    <row r="14" spans="1:9" ht="14.25">
      <c r="A14" s="11" t="s">
        <v>17</v>
      </c>
      <c r="B14" s="12">
        <v>859</v>
      </c>
      <c r="C14" s="12">
        <v>859</v>
      </c>
      <c r="D14" s="12"/>
      <c r="E14" s="12">
        <v>64.425</v>
      </c>
      <c r="F14" s="13">
        <v>57.33825</v>
      </c>
      <c r="G14" s="14">
        <v>7.086749999999995</v>
      </c>
      <c r="H14" s="15"/>
      <c r="I14" s="3"/>
    </row>
    <row r="15" spans="1:9" ht="14.25">
      <c r="A15" s="11" t="s">
        <v>18</v>
      </c>
      <c r="B15" s="12">
        <v>1618</v>
      </c>
      <c r="C15" s="12">
        <v>1618</v>
      </c>
      <c r="D15" s="12"/>
      <c r="E15" s="12">
        <v>121.35</v>
      </c>
      <c r="F15" s="13">
        <v>108.00150000000001</v>
      </c>
      <c r="G15" s="14">
        <v>13.348499999999987</v>
      </c>
      <c r="H15" s="15"/>
      <c r="I15" s="3"/>
    </row>
    <row r="16" spans="1:8" ht="14.25">
      <c r="A16" s="11" t="s">
        <v>19</v>
      </c>
      <c r="B16" s="12">
        <v>716</v>
      </c>
      <c r="C16" s="12">
        <v>716</v>
      </c>
      <c r="D16" s="12"/>
      <c r="E16" s="12">
        <v>53.7</v>
      </c>
      <c r="F16" s="13">
        <v>47.793</v>
      </c>
      <c r="G16" s="14">
        <v>5.9069999999999965</v>
      </c>
      <c r="H16" s="15"/>
    </row>
    <row r="17" spans="1:8" ht="14.25">
      <c r="A17" s="11" t="s">
        <v>20</v>
      </c>
      <c r="B17" s="12">
        <v>9138</v>
      </c>
      <c r="C17" s="12">
        <v>9138</v>
      </c>
      <c r="D17" s="12"/>
      <c r="E17" s="12">
        <v>685.35</v>
      </c>
      <c r="F17" s="13">
        <v>534.5730000000001</v>
      </c>
      <c r="G17" s="14">
        <v>150</v>
      </c>
      <c r="H17" s="15"/>
    </row>
    <row r="18" spans="1:8" ht="14.25">
      <c r="A18" s="11" t="s">
        <v>21</v>
      </c>
      <c r="B18" s="12">
        <v>2530</v>
      </c>
      <c r="C18" s="12">
        <v>2530</v>
      </c>
      <c r="D18" s="12"/>
      <c r="E18" s="12">
        <v>189.75</v>
      </c>
      <c r="F18" s="13">
        <v>127.1325</v>
      </c>
      <c r="G18" s="14">
        <v>62.6175</v>
      </c>
      <c r="H18" s="15"/>
    </row>
    <row r="19" spans="1:8" ht="14.25">
      <c r="A19" s="7" t="s">
        <v>22</v>
      </c>
      <c r="B19" s="8">
        <v>14107</v>
      </c>
      <c r="C19" s="8">
        <v>13182</v>
      </c>
      <c r="D19" s="8">
        <v>925</v>
      </c>
      <c r="E19" s="9">
        <v>1058.025</v>
      </c>
      <c r="F19" s="9">
        <v>878.0677500000002</v>
      </c>
      <c r="G19" s="9">
        <v>180</v>
      </c>
      <c r="H19" s="10"/>
    </row>
    <row r="20" spans="1:8" ht="14.25">
      <c r="A20" s="11" t="s">
        <v>10</v>
      </c>
      <c r="B20" s="12">
        <v>5044</v>
      </c>
      <c r="C20" s="12">
        <v>4119</v>
      </c>
      <c r="D20" s="12">
        <v>925</v>
      </c>
      <c r="E20" s="12">
        <v>378.3</v>
      </c>
      <c r="F20" s="13">
        <v>295.074</v>
      </c>
      <c r="G20" s="14">
        <v>83.226</v>
      </c>
      <c r="H20" s="16"/>
    </row>
    <row r="21" spans="1:8" ht="14.25">
      <c r="A21" s="11" t="s">
        <v>23</v>
      </c>
      <c r="B21" s="12">
        <v>1300</v>
      </c>
      <c r="C21" s="12">
        <v>1300</v>
      </c>
      <c r="D21" s="12"/>
      <c r="E21" s="12">
        <v>97.5</v>
      </c>
      <c r="F21" s="13">
        <v>76.05</v>
      </c>
      <c r="G21" s="14">
        <v>22</v>
      </c>
      <c r="H21" s="3"/>
    </row>
    <row r="22" spans="1:8" ht="14.25">
      <c r="A22" s="11" t="s">
        <v>24</v>
      </c>
      <c r="B22" s="12">
        <v>1362</v>
      </c>
      <c r="C22" s="12">
        <v>1362</v>
      </c>
      <c r="D22" s="12"/>
      <c r="E22" s="12">
        <v>102.15</v>
      </c>
      <c r="F22" s="13">
        <v>79.67699999999999</v>
      </c>
      <c r="G22" s="14">
        <v>22.473</v>
      </c>
      <c r="H22" s="3"/>
    </row>
    <row r="23" spans="1:8" ht="14.25">
      <c r="A23" s="11" t="s">
        <v>25</v>
      </c>
      <c r="B23" s="12">
        <v>2521</v>
      </c>
      <c r="C23" s="12">
        <v>2521</v>
      </c>
      <c r="D23" s="12"/>
      <c r="E23" s="12">
        <v>189.075</v>
      </c>
      <c r="F23" s="13">
        <v>168.27675</v>
      </c>
      <c r="G23" s="14">
        <v>20.798249999999996</v>
      </c>
      <c r="H23" s="3"/>
    </row>
    <row r="24" spans="1:8" ht="14.25">
      <c r="A24" s="11" t="s">
        <v>26</v>
      </c>
      <c r="B24" s="12">
        <v>1655</v>
      </c>
      <c r="C24" s="12">
        <v>1655</v>
      </c>
      <c r="D24" s="12"/>
      <c r="E24" s="12">
        <v>124.125</v>
      </c>
      <c r="F24" s="13">
        <v>110.47125</v>
      </c>
      <c r="G24" s="14">
        <v>13.65375</v>
      </c>
      <c r="H24" s="3"/>
    </row>
    <row r="25" spans="1:8" ht="14.25">
      <c r="A25" s="11" t="s">
        <v>27</v>
      </c>
      <c r="B25" s="12">
        <v>2225</v>
      </c>
      <c r="C25" s="12">
        <v>2225</v>
      </c>
      <c r="D25" s="12"/>
      <c r="E25" s="12">
        <v>166.875</v>
      </c>
      <c r="F25" s="13">
        <v>148.51875</v>
      </c>
      <c r="G25" s="14">
        <v>18.35625</v>
      </c>
      <c r="H25" s="3"/>
    </row>
    <row r="26" spans="1:8" ht="14.25">
      <c r="A26" s="17" t="s">
        <v>28</v>
      </c>
      <c r="B26" s="8">
        <v>20464</v>
      </c>
      <c r="C26" s="8">
        <v>16284</v>
      </c>
      <c r="D26" s="8">
        <v>4180</v>
      </c>
      <c r="E26" s="9">
        <v>1534.8</v>
      </c>
      <c r="F26" s="9">
        <v>1242</v>
      </c>
      <c r="G26" s="9">
        <v>293.345</v>
      </c>
      <c r="H26" s="10"/>
    </row>
    <row r="27" spans="1:8" ht="14.25">
      <c r="A27" s="11" t="s">
        <v>10</v>
      </c>
      <c r="B27" s="12">
        <v>8499</v>
      </c>
      <c r="C27" s="12">
        <v>5569</v>
      </c>
      <c r="D27" s="12">
        <v>2930</v>
      </c>
      <c r="E27" s="12">
        <v>637.425</v>
      </c>
      <c r="F27" s="13">
        <v>497.1915</v>
      </c>
      <c r="G27" s="14">
        <v>140.23349999999994</v>
      </c>
      <c r="H27" s="16"/>
    </row>
    <row r="28" spans="1:8" ht="14.25">
      <c r="A28" s="11" t="s">
        <v>29</v>
      </c>
      <c r="B28" s="12"/>
      <c r="C28" s="12"/>
      <c r="D28" s="12"/>
      <c r="E28" s="12">
        <v>0</v>
      </c>
      <c r="F28" s="13">
        <v>0</v>
      </c>
      <c r="G28" s="14">
        <v>0</v>
      </c>
      <c r="H28" s="3"/>
    </row>
    <row r="29" spans="1:8" ht="14.25">
      <c r="A29" s="11" t="s">
        <v>30</v>
      </c>
      <c r="B29" s="12"/>
      <c r="C29" s="12"/>
      <c r="D29" s="12"/>
      <c r="E29" s="12">
        <v>0</v>
      </c>
      <c r="F29" s="13">
        <v>0</v>
      </c>
      <c r="G29" s="14">
        <v>0</v>
      </c>
      <c r="H29" s="3"/>
    </row>
    <row r="30" spans="1:8" ht="14.25">
      <c r="A30" s="11" t="s">
        <v>31</v>
      </c>
      <c r="B30" s="12">
        <v>640</v>
      </c>
      <c r="C30" s="12">
        <v>640</v>
      </c>
      <c r="D30" s="12"/>
      <c r="E30" s="12">
        <v>48</v>
      </c>
      <c r="F30" s="13">
        <v>42.72</v>
      </c>
      <c r="G30" s="14">
        <v>5.279999999999994</v>
      </c>
      <c r="H30" s="3"/>
    </row>
    <row r="31" spans="1:8" ht="14.25">
      <c r="A31" s="11" t="s">
        <v>32</v>
      </c>
      <c r="B31" s="12">
        <v>832</v>
      </c>
      <c r="C31" s="12">
        <v>832</v>
      </c>
      <c r="D31" s="12"/>
      <c r="E31" s="12">
        <v>62.4</v>
      </c>
      <c r="F31" s="13">
        <v>55.536</v>
      </c>
      <c r="G31" s="14">
        <v>6</v>
      </c>
      <c r="H31" s="3"/>
    </row>
    <row r="32" spans="1:7" ht="14.25">
      <c r="A32" s="11" t="s">
        <v>33</v>
      </c>
      <c r="B32" s="12">
        <v>1421</v>
      </c>
      <c r="C32" s="12">
        <v>1421</v>
      </c>
      <c r="D32" s="12"/>
      <c r="E32" s="12">
        <v>106.575</v>
      </c>
      <c r="F32" s="13">
        <v>94.85175000000001</v>
      </c>
      <c r="G32" s="14">
        <v>11.723249999999993</v>
      </c>
    </row>
    <row r="33" spans="1:7" ht="14.25">
      <c r="A33" s="11" t="s">
        <v>34</v>
      </c>
      <c r="B33" s="12">
        <v>1628</v>
      </c>
      <c r="C33" s="12">
        <v>1628</v>
      </c>
      <c r="D33" s="12"/>
      <c r="E33" s="12">
        <v>122.1</v>
      </c>
      <c r="F33" s="13">
        <v>108.66900000000001</v>
      </c>
      <c r="G33" s="14">
        <v>13.430999999999983</v>
      </c>
    </row>
    <row r="34" spans="1:7" ht="14.25">
      <c r="A34" s="11" t="s">
        <v>35</v>
      </c>
      <c r="B34" s="12">
        <v>2431</v>
      </c>
      <c r="C34" s="12">
        <v>2431</v>
      </c>
      <c r="D34" s="12"/>
      <c r="E34" s="12">
        <v>182.325</v>
      </c>
      <c r="F34" s="13">
        <v>162.26925</v>
      </c>
      <c r="G34" s="14">
        <v>20.05574999999999</v>
      </c>
    </row>
    <row r="35" spans="1:7" ht="14.25">
      <c r="A35" s="11" t="s">
        <v>36</v>
      </c>
      <c r="B35" s="12">
        <v>408</v>
      </c>
      <c r="C35" s="12">
        <v>408</v>
      </c>
      <c r="D35" s="12"/>
      <c r="E35" s="12">
        <v>30.6</v>
      </c>
      <c r="F35" s="13">
        <v>23.868000000000002</v>
      </c>
      <c r="G35" s="14">
        <v>6.731999999999996</v>
      </c>
    </row>
    <row r="36" spans="1:7" ht="14.25">
      <c r="A36" s="11" t="s">
        <v>37</v>
      </c>
      <c r="B36" s="12">
        <v>250</v>
      </c>
      <c r="C36" s="12">
        <v>250</v>
      </c>
      <c r="D36" s="12"/>
      <c r="E36" s="12">
        <v>18.75</v>
      </c>
      <c r="F36" s="13">
        <v>16.6875</v>
      </c>
      <c r="G36" s="14">
        <v>2.0625</v>
      </c>
    </row>
    <row r="37" spans="1:7" ht="14.25">
      <c r="A37" s="11" t="s">
        <v>38</v>
      </c>
      <c r="B37" s="12">
        <v>891</v>
      </c>
      <c r="C37" s="12">
        <v>891</v>
      </c>
      <c r="D37" s="12"/>
      <c r="E37" s="12">
        <v>66.825</v>
      </c>
      <c r="F37" s="13">
        <v>59.47425000000001</v>
      </c>
      <c r="G37" s="14">
        <v>8</v>
      </c>
    </row>
    <row r="38" spans="1:7" ht="14.25">
      <c r="A38" s="11" t="s">
        <v>39</v>
      </c>
      <c r="B38" s="12">
        <v>358</v>
      </c>
      <c r="C38" s="12">
        <v>358</v>
      </c>
      <c r="D38" s="12"/>
      <c r="E38" s="12">
        <v>26.85</v>
      </c>
      <c r="F38" s="13">
        <v>23.8965</v>
      </c>
      <c r="G38" s="14">
        <v>2.9534999999999982</v>
      </c>
    </row>
    <row r="39" spans="1:7" ht="14.25">
      <c r="A39" s="11" t="s">
        <v>40</v>
      </c>
      <c r="B39" s="12">
        <v>3106</v>
      </c>
      <c r="C39" s="12">
        <v>1856</v>
      </c>
      <c r="D39" s="12">
        <v>1250</v>
      </c>
      <c r="E39" s="12">
        <v>232.95</v>
      </c>
      <c r="F39" s="13">
        <v>156.0765</v>
      </c>
      <c r="G39" s="14">
        <v>76.87349999999998</v>
      </c>
    </row>
    <row r="40" spans="1:7" ht="14.25">
      <c r="A40" s="7" t="s">
        <v>41</v>
      </c>
      <c r="B40" s="8">
        <v>42442</v>
      </c>
      <c r="C40" s="8">
        <v>38676</v>
      </c>
      <c r="D40" s="8">
        <v>3766</v>
      </c>
      <c r="E40" s="9">
        <v>3184</v>
      </c>
      <c r="F40" s="9">
        <v>2000.2320000000002</v>
      </c>
      <c r="G40" s="9">
        <v>1183.61</v>
      </c>
    </row>
    <row r="41" spans="1:7" ht="14.25">
      <c r="A41" s="11" t="s">
        <v>10</v>
      </c>
      <c r="B41" s="12">
        <v>14834</v>
      </c>
      <c r="C41" s="12">
        <v>11844</v>
      </c>
      <c r="D41" s="12">
        <v>2990</v>
      </c>
      <c r="E41" s="12">
        <v>1112.55</v>
      </c>
      <c r="F41" s="13">
        <v>623.028</v>
      </c>
      <c r="G41" s="14">
        <v>489.52199999999993</v>
      </c>
    </row>
    <row r="42" spans="1:7" ht="14.25">
      <c r="A42" s="11" t="s">
        <v>42</v>
      </c>
      <c r="B42" s="12">
        <v>2597</v>
      </c>
      <c r="C42" s="12">
        <v>2597</v>
      </c>
      <c r="D42" s="12"/>
      <c r="E42" s="12">
        <v>194.775</v>
      </c>
      <c r="F42" s="13">
        <v>109.07400000000001</v>
      </c>
      <c r="G42" s="14">
        <v>85.701</v>
      </c>
    </row>
    <row r="43" spans="1:7" ht="14.25">
      <c r="A43" s="11" t="s">
        <v>43</v>
      </c>
      <c r="B43" s="12">
        <v>1825</v>
      </c>
      <c r="C43" s="12">
        <v>1825</v>
      </c>
      <c r="D43" s="12"/>
      <c r="E43" s="12">
        <v>136.875</v>
      </c>
      <c r="F43" s="13">
        <v>76.65</v>
      </c>
      <c r="G43" s="14">
        <v>60.225</v>
      </c>
    </row>
    <row r="44" spans="1:7" ht="14.25">
      <c r="A44" s="11" t="s">
        <v>44</v>
      </c>
      <c r="B44" s="12">
        <v>171</v>
      </c>
      <c r="C44" s="12">
        <v>171</v>
      </c>
      <c r="D44" s="12"/>
      <c r="E44" s="12">
        <v>12.825</v>
      </c>
      <c r="F44" s="13">
        <v>7.182</v>
      </c>
      <c r="G44" s="14">
        <v>5.642999999999999</v>
      </c>
    </row>
    <row r="45" spans="1:7" ht="14.25">
      <c r="A45" s="11" t="s">
        <v>45</v>
      </c>
      <c r="B45" s="12">
        <v>867</v>
      </c>
      <c r="C45" s="12">
        <v>867</v>
      </c>
      <c r="D45" s="12"/>
      <c r="E45" s="12">
        <v>65.025</v>
      </c>
      <c r="F45" s="13">
        <v>36.414</v>
      </c>
      <c r="G45" s="14">
        <v>28.61099999999999</v>
      </c>
    </row>
    <row r="46" spans="1:7" ht="14.25">
      <c r="A46" s="11" t="s">
        <v>46</v>
      </c>
      <c r="B46" s="12">
        <v>3587</v>
      </c>
      <c r="C46" s="12">
        <v>3385</v>
      </c>
      <c r="D46" s="12">
        <v>202</v>
      </c>
      <c r="E46" s="12">
        <v>269.025</v>
      </c>
      <c r="F46" s="13">
        <v>209.8395</v>
      </c>
      <c r="G46" s="14">
        <v>59.18549999999999</v>
      </c>
    </row>
    <row r="47" spans="1:7" ht="14.25">
      <c r="A47" s="11" t="s">
        <v>47</v>
      </c>
      <c r="B47" s="12">
        <v>3275</v>
      </c>
      <c r="C47" s="12">
        <v>2911</v>
      </c>
      <c r="D47" s="12">
        <v>364</v>
      </c>
      <c r="E47" s="12">
        <v>245.625</v>
      </c>
      <c r="F47" s="13">
        <v>191.5875</v>
      </c>
      <c r="G47" s="14">
        <v>54.0375</v>
      </c>
    </row>
    <row r="48" spans="1:7" ht="14.25">
      <c r="A48" s="11" t="s">
        <v>48</v>
      </c>
      <c r="B48" s="12">
        <v>977</v>
      </c>
      <c r="C48" s="12">
        <v>977</v>
      </c>
      <c r="D48" s="12"/>
      <c r="E48" s="12">
        <v>73.275</v>
      </c>
      <c r="F48" s="13">
        <v>57.15449999999999</v>
      </c>
      <c r="G48" s="14">
        <v>16.1205</v>
      </c>
    </row>
    <row r="49" spans="1:7" ht="14.25">
      <c r="A49" s="11" t="s">
        <v>49</v>
      </c>
      <c r="B49" s="12">
        <v>869</v>
      </c>
      <c r="C49" s="12">
        <v>869</v>
      </c>
      <c r="D49" s="12"/>
      <c r="E49" s="12">
        <v>65.175</v>
      </c>
      <c r="F49" s="13">
        <v>50.8365</v>
      </c>
      <c r="G49" s="14">
        <v>14.338499999999996</v>
      </c>
    </row>
    <row r="50" spans="1:7" ht="14.25">
      <c r="A50" s="11" t="s">
        <v>50</v>
      </c>
      <c r="B50" s="12">
        <v>1280</v>
      </c>
      <c r="C50" s="12">
        <v>1070</v>
      </c>
      <c r="D50" s="12">
        <v>210</v>
      </c>
      <c r="E50" s="12">
        <v>96</v>
      </c>
      <c r="F50" s="13">
        <v>53.76</v>
      </c>
      <c r="G50" s="14">
        <v>42.24</v>
      </c>
    </row>
    <row r="51" spans="1:7" ht="14.25">
      <c r="A51" s="11" t="s">
        <v>51</v>
      </c>
      <c r="B51" s="12">
        <v>7676</v>
      </c>
      <c r="C51" s="12">
        <v>7676</v>
      </c>
      <c r="D51" s="12"/>
      <c r="E51" s="12">
        <v>575.7</v>
      </c>
      <c r="F51" s="13">
        <v>322.392</v>
      </c>
      <c r="G51" s="14">
        <v>254</v>
      </c>
    </row>
    <row r="52" spans="1:7" ht="14.25">
      <c r="A52" s="11" t="s">
        <v>52</v>
      </c>
      <c r="B52" s="12">
        <v>4484</v>
      </c>
      <c r="C52" s="12">
        <v>4484</v>
      </c>
      <c r="D52" s="12"/>
      <c r="E52" s="12">
        <v>336.3</v>
      </c>
      <c r="F52" s="13">
        <v>262.314</v>
      </c>
      <c r="G52" s="14">
        <v>73.98599999999999</v>
      </c>
    </row>
    <row r="53" spans="1:7" ht="14.25">
      <c r="A53" s="7" t="s">
        <v>53</v>
      </c>
      <c r="B53" s="8">
        <v>26109</v>
      </c>
      <c r="C53" s="8">
        <v>22536</v>
      </c>
      <c r="D53" s="8">
        <v>3573</v>
      </c>
      <c r="E53" s="9">
        <v>1959</v>
      </c>
      <c r="F53" s="9">
        <v>1560.6322499999999</v>
      </c>
      <c r="G53" s="9">
        <v>397.56675</v>
      </c>
    </row>
    <row r="54" spans="1:7" ht="14.25">
      <c r="A54" s="11" t="s">
        <v>10</v>
      </c>
      <c r="B54" s="12">
        <v>10630</v>
      </c>
      <c r="C54" s="12">
        <v>9295</v>
      </c>
      <c r="D54" s="12">
        <v>1335</v>
      </c>
      <c r="E54" s="12">
        <v>797.25</v>
      </c>
      <c r="F54" s="13">
        <v>534.1575</v>
      </c>
      <c r="G54" s="14">
        <v>263.0925</v>
      </c>
    </row>
    <row r="55" spans="1:7" ht="14.25">
      <c r="A55" s="11" t="s">
        <v>54</v>
      </c>
      <c r="B55" s="12">
        <v>189</v>
      </c>
      <c r="C55" s="12">
        <v>189</v>
      </c>
      <c r="D55" s="12"/>
      <c r="E55" s="12">
        <v>14.175</v>
      </c>
      <c r="F55" s="13">
        <v>9.49725</v>
      </c>
      <c r="G55" s="14">
        <v>4.67775</v>
      </c>
    </row>
    <row r="56" spans="1:7" ht="14.25">
      <c r="A56" s="11" t="s">
        <v>55</v>
      </c>
      <c r="B56" s="12">
        <v>220</v>
      </c>
      <c r="C56" s="12">
        <v>220</v>
      </c>
      <c r="D56" s="12"/>
      <c r="E56" s="12">
        <v>16.5</v>
      </c>
      <c r="F56" s="13">
        <v>11.055</v>
      </c>
      <c r="G56" s="14">
        <v>6</v>
      </c>
    </row>
    <row r="57" spans="1:7" ht="14.25">
      <c r="A57" s="11" t="s">
        <v>56</v>
      </c>
      <c r="B57" s="12">
        <v>1395</v>
      </c>
      <c r="C57" s="12">
        <v>1395</v>
      </c>
      <c r="D57" s="12"/>
      <c r="E57" s="12">
        <v>104.625</v>
      </c>
      <c r="F57" s="13">
        <v>93.11625</v>
      </c>
      <c r="G57" s="14">
        <v>11.50875</v>
      </c>
    </row>
    <row r="58" spans="1:7" ht="14.25">
      <c r="A58" s="11" t="s">
        <v>57</v>
      </c>
      <c r="B58" s="12">
        <v>2481</v>
      </c>
      <c r="C58" s="12">
        <v>1494</v>
      </c>
      <c r="D58" s="12">
        <v>987</v>
      </c>
      <c r="E58" s="12">
        <v>186.075</v>
      </c>
      <c r="F58" s="13">
        <v>165.60675</v>
      </c>
      <c r="G58" s="14">
        <v>20.468249999999983</v>
      </c>
    </row>
    <row r="59" spans="1:7" ht="14.25">
      <c r="A59" s="11" t="s">
        <v>58</v>
      </c>
      <c r="B59" s="12">
        <v>602</v>
      </c>
      <c r="C59" s="12">
        <v>382</v>
      </c>
      <c r="D59" s="12">
        <v>220</v>
      </c>
      <c r="E59" s="12">
        <v>45.15</v>
      </c>
      <c r="F59" s="13">
        <v>40.183499999999995</v>
      </c>
      <c r="G59" s="14">
        <v>4.9665000000000035</v>
      </c>
    </row>
    <row r="60" spans="1:7" ht="14.25">
      <c r="A60" s="11" t="s">
        <v>59</v>
      </c>
      <c r="B60" s="12">
        <v>869</v>
      </c>
      <c r="C60" s="12">
        <v>869</v>
      </c>
      <c r="D60" s="12"/>
      <c r="E60" s="12">
        <v>65.175</v>
      </c>
      <c r="F60" s="13">
        <v>58.005750000000006</v>
      </c>
      <c r="G60" s="14">
        <v>7.169249999999991</v>
      </c>
    </row>
    <row r="61" spans="1:7" ht="14.25">
      <c r="A61" s="11" t="s">
        <v>60</v>
      </c>
      <c r="B61" s="12">
        <v>1132</v>
      </c>
      <c r="C61" s="12">
        <v>1132</v>
      </c>
      <c r="D61" s="12"/>
      <c r="E61" s="12">
        <v>84.9</v>
      </c>
      <c r="F61" s="13">
        <v>75.561</v>
      </c>
      <c r="G61" s="14">
        <v>9.338999999999984</v>
      </c>
    </row>
    <row r="62" spans="1:7" ht="14.25">
      <c r="A62" s="11" t="s">
        <v>61</v>
      </c>
      <c r="B62" s="12">
        <v>4428</v>
      </c>
      <c r="C62" s="12">
        <v>4428</v>
      </c>
      <c r="D62" s="12"/>
      <c r="E62" s="12">
        <v>332.1</v>
      </c>
      <c r="F62" s="13">
        <v>295.56899999999996</v>
      </c>
      <c r="G62" s="14">
        <v>36</v>
      </c>
    </row>
    <row r="63" spans="1:7" ht="14.25">
      <c r="A63" s="11" t="s">
        <v>62</v>
      </c>
      <c r="B63" s="12">
        <v>1638</v>
      </c>
      <c r="C63" s="12">
        <v>1263</v>
      </c>
      <c r="D63" s="12">
        <v>375</v>
      </c>
      <c r="E63" s="12">
        <v>122.85</v>
      </c>
      <c r="F63" s="13">
        <v>109.3365</v>
      </c>
      <c r="G63" s="14">
        <v>13.513499999999993</v>
      </c>
    </row>
    <row r="64" spans="1:7" ht="14.25">
      <c r="A64" s="11" t="s">
        <v>63</v>
      </c>
      <c r="B64" s="12">
        <v>1088</v>
      </c>
      <c r="C64" s="12">
        <v>1088</v>
      </c>
      <c r="D64" s="12"/>
      <c r="E64" s="12">
        <v>81.6</v>
      </c>
      <c r="F64" s="13">
        <v>72.624</v>
      </c>
      <c r="G64" s="14">
        <v>8.975999999999999</v>
      </c>
    </row>
    <row r="65" spans="1:7" ht="14.25">
      <c r="A65" s="11" t="s">
        <v>64</v>
      </c>
      <c r="B65" s="12">
        <v>1437</v>
      </c>
      <c r="C65" s="12">
        <v>781</v>
      </c>
      <c r="D65" s="12">
        <v>656</v>
      </c>
      <c r="E65" s="12">
        <v>107.775</v>
      </c>
      <c r="F65" s="13">
        <v>95.91975</v>
      </c>
      <c r="G65" s="14">
        <v>11.855249999999998</v>
      </c>
    </row>
    <row r="66" spans="1:7" ht="14.25">
      <c r="A66" s="7" t="s">
        <v>65</v>
      </c>
      <c r="B66" s="8">
        <v>20555</v>
      </c>
      <c r="C66" s="8">
        <v>12772</v>
      </c>
      <c r="D66" s="8">
        <v>7783</v>
      </c>
      <c r="E66" s="9">
        <v>1547</v>
      </c>
      <c r="F66" s="9">
        <v>1265</v>
      </c>
      <c r="G66" s="9">
        <v>282</v>
      </c>
    </row>
    <row r="67" spans="1:7" ht="14.25">
      <c r="A67" s="11" t="s">
        <v>10</v>
      </c>
      <c r="B67" s="12">
        <v>12805</v>
      </c>
      <c r="C67" s="12">
        <v>5652</v>
      </c>
      <c r="D67" s="12">
        <v>7153</v>
      </c>
      <c r="E67" s="12">
        <v>960.375</v>
      </c>
      <c r="F67" s="13">
        <v>749.0925</v>
      </c>
      <c r="G67" s="14">
        <v>211.2825</v>
      </c>
    </row>
    <row r="68" spans="1:7" ht="14.25">
      <c r="A68" s="11" t="s">
        <v>66</v>
      </c>
      <c r="B68" s="12">
        <v>909</v>
      </c>
      <c r="C68" s="12">
        <v>909</v>
      </c>
      <c r="D68" s="12"/>
      <c r="E68" s="12">
        <v>68.175</v>
      </c>
      <c r="F68" s="13">
        <v>53.176500000000004</v>
      </c>
      <c r="G68" s="14">
        <v>14.998499999999993</v>
      </c>
    </row>
    <row r="69" spans="1:7" ht="14.25">
      <c r="A69" s="11" t="s">
        <v>67</v>
      </c>
      <c r="B69" s="12">
        <v>847</v>
      </c>
      <c r="C69" s="12">
        <v>847</v>
      </c>
      <c r="D69" s="12"/>
      <c r="E69" s="12">
        <v>63.525</v>
      </c>
      <c r="F69" s="13">
        <v>56.53725</v>
      </c>
      <c r="G69" s="14">
        <v>6.987749999999998</v>
      </c>
    </row>
    <row r="70" spans="1:7" ht="14.25">
      <c r="A70" s="18" t="s">
        <v>68</v>
      </c>
      <c r="B70" s="12">
        <v>484</v>
      </c>
      <c r="C70" s="12">
        <v>484</v>
      </c>
      <c r="D70" s="12"/>
      <c r="E70" s="12">
        <v>42</v>
      </c>
      <c r="F70" s="13">
        <v>38</v>
      </c>
      <c r="G70" s="14">
        <v>4</v>
      </c>
    </row>
    <row r="71" spans="1:7" ht="14.25">
      <c r="A71" s="18" t="s">
        <v>69</v>
      </c>
      <c r="B71" s="12">
        <v>413</v>
      </c>
      <c r="C71" s="12">
        <v>413</v>
      </c>
      <c r="D71" s="12"/>
      <c r="E71" s="12">
        <v>30.975</v>
      </c>
      <c r="F71" s="13">
        <v>27.567749999999997</v>
      </c>
      <c r="G71" s="14">
        <v>3.4072500000000012</v>
      </c>
    </row>
    <row r="72" spans="1:7" ht="14.25">
      <c r="A72" s="18" t="s">
        <v>70</v>
      </c>
      <c r="B72" s="12">
        <v>444</v>
      </c>
      <c r="C72" s="12">
        <v>444</v>
      </c>
      <c r="D72" s="12"/>
      <c r="E72" s="12">
        <v>33.3</v>
      </c>
      <c r="F72" s="13">
        <v>29.637</v>
      </c>
      <c r="G72" s="14">
        <v>3</v>
      </c>
    </row>
    <row r="73" spans="1:7" ht="14.25">
      <c r="A73" s="18" t="s">
        <v>71</v>
      </c>
      <c r="B73" s="12">
        <v>335</v>
      </c>
      <c r="C73" s="12">
        <v>335</v>
      </c>
      <c r="D73" s="12"/>
      <c r="E73" s="12">
        <v>25.125</v>
      </c>
      <c r="F73" s="13">
        <v>22.36125</v>
      </c>
      <c r="G73" s="14">
        <v>2.76375</v>
      </c>
    </row>
    <row r="74" spans="1:7" ht="14.25">
      <c r="A74" s="18" t="s">
        <v>72</v>
      </c>
      <c r="B74" s="12">
        <v>1087</v>
      </c>
      <c r="C74" s="12">
        <v>1087</v>
      </c>
      <c r="D74" s="12"/>
      <c r="E74" s="12">
        <v>81.525</v>
      </c>
      <c r="F74" s="13">
        <v>72.55725</v>
      </c>
      <c r="G74" s="14">
        <v>8.967749999999995</v>
      </c>
    </row>
    <row r="75" spans="1:7" ht="14.25">
      <c r="A75" s="18" t="s">
        <v>73</v>
      </c>
      <c r="B75" s="12">
        <v>1017</v>
      </c>
      <c r="C75" s="12">
        <v>1017</v>
      </c>
      <c r="D75" s="12"/>
      <c r="E75" s="12">
        <v>76.275</v>
      </c>
      <c r="F75" s="13">
        <v>67.88475</v>
      </c>
      <c r="G75" s="14">
        <v>8.390249999999995</v>
      </c>
    </row>
    <row r="76" spans="1:7" ht="14.25">
      <c r="A76" s="18" t="s">
        <v>74</v>
      </c>
      <c r="B76" s="12">
        <v>1698</v>
      </c>
      <c r="C76" s="12">
        <v>1584</v>
      </c>
      <c r="D76" s="12">
        <v>114</v>
      </c>
      <c r="E76" s="12">
        <v>127.35</v>
      </c>
      <c r="F76" s="13">
        <v>113.3415</v>
      </c>
      <c r="G76" s="14">
        <v>14.008499999999998</v>
      </c>
    </row>
    <row r="77" spans="1:7" ht="14.25">
      <c r="A77" s="11" t="s">
        <v>75</v>
      </c>
      <c r="B77" s="12">
        <v>516</v>
      </c>
      <c r="C77" s="12"/>
      <c r="D77" s="12">
        <v>516</v>
      </c>
      <c r="E77" s="12">
        <v>38.7</v>
      </c>
      <c r="F77" s="13">
        <v>34.443</v>
      </c>
      <c r="G77" s="14">
        <v>5</v>
      </c>
    </row>
    <row r="78" spans="1:7" ht="14.25">
      <c r="A78" s="7" t="s">
        <v>76</v>
      </c>
      <c r="B78" s="8">
        <v>30265</v>
      </c>
      <c r="C78" s="8">
        <v>22353</v>
      </c>
      <c r="D78" s="8">
        <v>7912</v>
      </c>
      <c r="E78" s="9">
        <v>2269.875</v>
      </c>
      <c r="F78" s="9">
        <v>1747.0642500000001</v>
      </c>
      <c r="G78" s="9">
        <v>523</v>
      </c>
    </row>
    <row r="79" spans="1:7" ht="14.25">
      <c r="A79" s="11" t="s">
        <v>10</v>
      </c>
      <c r="B79" s="12">
        <v>13473</v>
      </c>
      <c r="C79" s="12">
        <v>5561</v>
      </c>
      <c r="D79" s="12">
        <v>7912</v>
      </c>
      <c r="E79" s="12">
        <v>1010.475</v>
      </c>
      <c r="F79" s="13">
        <v>677.01825</v>
      </c>
      <c r="G79" s="14">
        <v>333.45674999999994</v>
      </c>
    </row>
    <row r="80" spans="1:7" ht="14.25">
      <c r="A80" s="11" t="s">
        <v>77</v>
      </c>
      <c r="B80" s="12">
        <v>3080</v>
      </c>
      <c r="C80" s="12">
        <v>3080</v>
      </c>
      <c r="D80" s="12"/>
      <c r="E80" s="12">
        <v>231</v>
      </c>
      <c r="F80" s="13">
        <v>154.77</v>
      </c>
      <c r="G80" s="14">
        <v>76.23</v>
      </c>
    </row>
    <row r="81" spans="1:7" ht="14.25">
      <c r="A81" s="11" t="s">
        <v>78</v>
      </c>
      <c r="B81" s="12">
        <v>1247</v>
      </c>
      <c r="C81" s="12">
        <v>1247</v>
      </c>
      <c r="D81" s="12"/>
      <c r="E81" s="12">
        <v>93.525</v>
      </c>
      <c r="F81" s="13">
        <v>83.23725</v>
      </c>
      <c r="G81" s="14">
        <v>11</v>
      </c>
    </row>
    <row r="82" spans="1:7" ht="14.25">
      <c r="A82" s="11" t="s">
        <v>79</v>
      </c>
      <c r="B82" s="12">
        <v>3805</v>
      </c>
      <c r="C82" s="12">
        <v>3805</v>
      </c>
      <c r="D82" s="12"/>
      <c r="E82" s="12">
        <v>285.375</v>
      </c>
      <c r="F82" s="13">
        <v>253.98375</v>
      </c>
      <c r="G82" s="14">
        <v>31.39125</v>
      </c>
    </row>
    <row r="83" spans="1:7" ht="14.25">
      <c r="A83" s="11" t="s">
        <v>80</v>
      </c>
      <c r="B83" s="12">
        <v>940</v>
      </c>
      <c r="C83" s="12">
        <v>940</v>
      </c>
      <c r="D83" s="12"/>
      <c r="E83" s="12">
        <v>70.5</v>
      </c>
      <c r="F83" s="13">
        <v>62.745</v>
      </c>
      <c r="G83" s="14">
        <v>7.755</v>
      </c>
    </row>
    <row r="84" spans="1:7" ht="14.25">
      <c r="A84" s="11" t="s">
        <v>81</v>
      </c>
      <c r="B84" s="12">
        <v>3684</v>
      </c>
      <c r="C84" s="12">
        <v>3684</v>
      </c>
      <c r="D84" s="12"/>
      <c r="E84" s="12">
        <v>276.3</v>
      </c>
      <c r="F84" s="13">
        <v>245.90700000000004</v>
      </c>
      <c r="G84" s="14">
        <v>30.392999999999972</v>
      </c>
    </row>
    <row r="85" spans="1:7" ht="14.25">
      <c r="A85" s="11" t="s">
        <v>82</v>
      </c>
      <c r="B85" s="12">
        <v>1849</v>
      </c>
      <c r="C85" s="12">
        <v>1849</v>
      </c>
      <c r="D85" s="12"/>
      <c r="E85" s="12">
        <v>138.675</v>
      </c>
      <c r="F85" s="13">
        <v>123.42075</v>
      </c>
      <c r="G85" s="14">
        <v>16</v>
      </c>
    </row>
    <row r="86" spans="1:7" ht="14.25">
      <c r="A86" s="11" t="s">
        <v>83</v>
      </c>
      <c r="B86" s="12">
        <v>2187</v>
      </c>
      <c r="C86" s="12">
        <v>2187</v>
      </c>
      <c r="D86" s="12"/>
      <c r="E86" s="12">
        <v>164.025</v>
      </c>
      <c r="F86" s="13">
        <v>145.98225000000002</v>
      </c>
      <c r="G86" s="14">
        <v>18.042749999999984</v>
      </c>
    </row>
    <row r="87" spans="1:7" ht="14.25">
      <c r="A87" s="7" t="s">
        <v>84</v>
      </c>
      <c r="B87" s="8">
        <v>22830</v>
      </c>
      <c r="C87" s="8">
        <v>20190</v>
      </c>
      <c r="D87" s="8">
        <v>2640</v>
      </c>
      <c r="E87" s="9">
        <v>1714</v>
      </c>
      <c r="F87" s="9">
        <v>1523.9025000000001</v>
      </c>
      <c r="G87" s="9">
        <v>190</v>
      </c>
    </row>
    <row r="88" spans="1:7" ht="14.25">
      <c r="A88" s="11" t="s">
        <v>10</v>
      </c>
      <c r="B88" s="12">
        <v>7972</v>
      </c>
      <c r="C88" s="12">
        <v>5689</v>
      </c>
      <c r="D88" s="12">
        <v>2283</v>
      </c>
      <c r="E88" s="12">
        <v>597.9</v>
      </c>
      <c r="F88" s="13">
        <v>532.1310000000001</v>
      </c>
      <c r="G88" s="14">
        <v>65.76899999999989</v>
      </c>
    </row>
    <row r="89" spans="1:7" ht="14.25">
      <c r="A89" s="11" t="s">
        <v>85</v>
      </c>
      <c r="B89" s="12">
        <v>2742</v>
      </c>
      <c r="C89" s="12">
        <v>2742</v>
      </c>
      <c r="D89" s="12"/>
      <c r="E89" s="12">
        <v>205.65</v>
      </c>
      <c r="F89" s="13">
        <v>183.0285</v>
      </c>
      <c r="G89" s="14">
        <v>22.621499999999997</v>
      </c>
    </row>
    <row r="90" spans="1:7" ht="14.25">
      <c r="A90" s="11" t="s">
        <v>86</v>
      </c>
      <c r="B90" s="12">
        <v>2021</v>
      </c>
      <c r="C90" s="12">
        <v>1881</v>
      </c>
      <c r="D90" s="12">
        <v>140</v>
      </c>
      <c r="E90" s="12">
        <v>151.575</v>
      </c>
      <c r="F90" s="13">
        <v>134.90175</v>
      </c>
      <c r="G90" s="14">
        <v>16.673249999999996</v>
      </c>
    </row>
    <row r="91" spans="1:7" ht="14.25">
      <c r="A91" s="11" t="s">
        <v>87</v>
      </c>
      <c r="B91" s="12">
        <v>1088</v>
      </c>
      <c r="C91" s="12">
        <v>949</v>
      </c>
      <c r="D91" s="12">
        <v>139</v>
      </c>
      <c r="E91" s="12">
        <v>81.6</v>
      </c>
      <c r="F91" s="13">
        <v>72.624</v>
      </c>
      <c r="G91" s="14">
        <v>8.975999999999999</v>
      </c>
    </row>
    <row r="92" spans="1:7" ht="14.25">
      <c r="A92" s="11" t="s">
        <v>88</v>
      </c>
      <c r="B92" s="12">
        <v>1571</v>
      </c>
      <c r="C92" s="12">
        <v>1571</v>
      </c>
      <c r="D92" s="12"/>
      <c r="E92" s="12">
        <v>117.825</v>
      </c>
      <c r="F92" s="13">
        <v>104.86425</v>
      </c>
      <c r="G92" s="14">
        <v>12.96074999999999</v>
      </c>
    </row>
    <row r="93" spans="1:7" ht="14.25">
      <c r="A93" s="11" t="s">
        <v>89</v>
      </c>
      <c r="B93" s="12">
        <v>1024</v>
      </c>
      <c r="C93" s="12">
        <v>1024</v>
      </c>
      <c r="D93" s="12"/>
      <c r="E93" s="12">
        <v>76.8</v>
      </c>
      <c r="F93" s="13">
        <v>68.352</v>
      </c>
      <c r="G93" s="14">
        <v>9</v>
      </c>
    </row>
    <row r="94" spans="1:7" ht="14.25">
      <c r="A94" s="11" t="s">
        <v>90</v>
      </c>
      <c r="B94" s="12">
        <v>1118</v>
      </c>
      <c r="C94" s="12">
        <v>1118</v>
      </c>
      <c r="D94" s="12"/>
      <c r="E94" s="12">
        <v>83.85</v>
      </c>
      <c r="F94" s="13">
        <v>74.6265</v>
      </c>
      <c r="G94" s="14">
        <v>9.223500000000001</v>
      </c>
    </row>
    <row r="95" spans="1:7" ht="14.25">
      <c r="A95" s="11" t="s">
        <v>91</v>
      </c>
      <c r="B95" s="12">
        <v>1053</v>
      </c>
      <c r="C95" s="12">
        <v>1053</v>
      </c>
      <c r="D95" s="12"/>
      <c r="E95" s="12">
        <v>78.975</v>
      </c>
      <c r="F95" s="13">
        <v>70.28775</v>
      </c>
      <c r="G95" s="14">
        <v>8.687249999999992</v>
      </c>
    </row>
    <row r="96" spans="1:7" ht="14.25">
      <c r="A96" s="11" t="s">
        <v>92</v>
      </c>
      <c r="B96" s="12">
        <v>2113</v>
      </c>
      <c r="C96" s="12">
        <v>2113</v>
      </c>
      <c r="D96" s="12"/>
      <c r="E96" s="12">
        <v>158.475</v>
      </c>
      <c r="F96" s="13">
        <v>141.04275</v>
      </c>
      <c r="G96" s="14">
        <v>17.432249999999982</v>
      </c>
    </row>
    <row r="97" spans="1:7" ht="14.25">
      <c r="A97" s="11" t="s">
        <v>93</v>
      </c>
      <c r="B97" s="12">
        <v>2128</v>
      </c>
      <c r="C97" s="12">
        <v>2050</v>
      </c>
      <c r="D97" s="12">
        <v>78</v>
      </c>
      <c r="E97" s="12">
        <v>159.6</v>
      </c>
      <c r="F97" s="13">
        <v>142.04399999999998</v>
      </c>
      <c r="G97" s="14">
        <v>17.55600000000001</v>
      </c>
    </row>
  </sheetData>
  <mergeCells count="9">
    <mergeCell ref="F2:F4"/>
    <mergeCell ref="A1:G1"/>
    <mergeCell ref="A2:A4"/>
    <mergeCell ref="B2:D2"/>
    <mergeCell ref="E2:E4"/>
    <mergeCell ref="G2:G4"/>
    <mergeCell ref="B3:B4"/>
    <mergeCell ref="C3:C4"/>
    <mergeCell ref="D3:D4"/>
  </mergeCells>
  <printOptions horizontalCentered="1" verticalCentered="1"/>
  <pageMargins left="0.7480314960629921" right="0.7480314960629921" top="0.38" bottom="0.53" header="0.36" footer="0.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3">
      <selection activeCell="F83" sqref="F83"/>
    </sheetView>
  </sheetViews>
  <sheetFormatPr defaultColWidth="9.00390625" defaultRowHeight="14.25"/>
  <cols>
    <col min="1" max="1" width="12.75390625" style="2" customWidth="1"/>
    <col min="2" max="2" width="9.00390625" style="2" customWidth="1"/>
    <col min="3" max="3" width="8.25390625" style="2" customWidth="1"/>
    <col min="4" max="5" width="9.00390625" style="2" customWidth="1"/>
    <col min="6" max="6" width="9.75390625" style="3" customWidth="1"/>
    <col min="7" max="7" width="9.00390625" style="3" customWidth="1"/>
    <col min="8" max="16384" width="9.00390625" style="2" customWidth="1"/>
  </cols>
  <sheetData>
    <row r="1" spans="1:8" ht="38.25" customHeight="1">
      <c r="A1" s="39" t="s">
        <v>199</v>
      </c>
      <c r="B1" s="39"/>
      <c r="C1" s="39"/>
      <c r="D1" s="39"/>
      <c r="E1" s="39"/>
      <c r="F1" s="39"/>
      <c r="G1" s="39"/>
      <c r="H1" s="1"/>
    </row>
    <row r="2" spans="1:6" ht="23.25" customHeight="1">
      <c r="A2" s="27"/>
      <c r="B2" s="27"/>
      <c r="C2" s="27"/>
      <c r="D2" s="27"/>
      <c r="E2" s="27"/>
      <c r="F2" s="28"/>
    </row>
    <row r="3" spans="1:7" ht="29.25" customHeight="1">
      <c r="A3" s="40" t="s">
        <v>103</v>
      </c>
      <c r="B3" s="42" t="s">
        <v>104</v>
      </c>
      <c r="C3" s="42"/>
      <c r="D3" s="42"/>
      <c r="E3" s="43" t="s">
        <v>105</v>
      </c>
      <c r="F3" s="36" t="s">
        <v>106</v>
      </c>
      <c r="G3" s="45" t="s">
        <v>107</v>
      </c>
    </row>
    <row r="4" spans="1:7" ht="13.5" customHeight="1">
      <c r="A4" s="41"/>
      <c r="B4" s="42" t="s">
        <v>108</v>
      </c>
      <c r="C4" s="42" t="s">
        <v>109</v>
      </c>
      <c r="D4" s="42" t="s">
        <v>110</v>
      </c>
      <c r="E4" s="44"/>
      <c r="F4" s="37"/>
      <c r="G4" s="46"/>
    </row>
    <row r="5" spans="1:7" ht="15.75" customHeight="1">
      <c r="A5" s="41"/>
      <c r="B5" s="42"/>
      <c r="C5" s="42"/>
      <c r="D5" s="42"/>
      <c r="E5" s="44"/>
      <c r="F5" s="38"/>
      <c r="G5" s="46"/>
    </row>
    <row r="6" spans="1:7" s="6" customFormat="1" ht="31.5" customHeight="1">
      <c r="A6" s="4" t="s">
        <v>111</v>
      </c>
      <c r="B6" s="5">
        <f>SUM(B7,B20,B27,B39,B52,B65,B77,B86)</f>
        <v>220045</v>
      </c>
      <c r="C6" s="5">
        <f>SUM(C7,C20,C27,C39,C52,C65,C77,C86)</f>
        <v>185145</v>
      </c>
      <c r="D6" s="5">
        <f>SUM(D7,D20,D27,D39,D52,D65,D77,D86)</f>
        <v>34900</v>
      </c>
      <c r="E6" s="5">
        <f>SUM(G6,F6)</f>
        <v>16506.77925</v>
      </c>
      <c r="F6" s="5">
        <f>SUM(F7,F20,F27,F39,F52,F65,F77,F86)</f>
        <v>12324.89875</v>
      </c>
      <c r="G6" s="5">
        <f>SUM(G7,G20,G27,G39,G52,G65,G77,G86)</f>
        <v>4181.8805</v>
      </c>
    </row>
    <row r="7" spans="1:7" s="10" customFormat="1" ht="21.75" customHeight="1">
      <c r="A7" s="7" t="s">
        <v>112</v>
      </c>
      <c r="B7" s="8">
        <f>SUM(B8:B19)</f>
        <v>43344</v>
      </c>
      <c r="C7" s="8">
        <f>SUM(C8:C19)</f>
        <v>39223</v>
      </c>
      <c r="D7" s="8">
        <v>4121</v>
      </c>
      <c r="E7" s="9">
        <f>SUM(E8:E19)</f>
        <v>3250.7999999999997</v>
      </c>
      <c r="F7" s="9">
        <v>2118</v>
      </c>
      <c r="G7" s="9">
        <f>SUM(G8:G19)</f>
        <v>1133.35875</v>
      </c>
    </row>
    <row r="8" spans="1:9" s="3" customFormat="1" ht="18" customHeight="1">
      <c r="A8" s="11" t="s">
        <v>113</v>
      </c>
      <c r="B8" s="12">
        <f aca="true" t="shared" si="0" ref="B8:B19">SUM(C8:D8)</f>
        <v>21492</v>
      </c>
      <c r="C8" s="12">
        <v>17498</v>
      </c>
      <c r="D8" s="12">
        <v>3994</v>
      </c>
      <c r="E8" s="12">
        <f aca="true" t="shared" si="1" ref="E8:E19">B8*0.15/2</f>
        <v>1611.8999999999999</v>
      </c>
      <c r="F8" s="13">
        <f>(E8*0.45+E8*0.55*0.2)</f>
        <v>902.6639999999999</v>
      </c>
      <c r="G8" s="14">
        <f aca="true" t="shared" si="2" ref="G8:G17">E8-F8</f>
        <v>709.236</v>
      </c>
      <c r="H8" s="15"/>
      <c r="I8" s="16"/>
    </row>
    <row r="9" spans="1:8" s="3" customFormat="1" ht="18" customHeight="1">
      <c r="A9" s="11" t="s">
        <v>114</v>
      </c>
      <c r="B9" s="12">
        <f t="shared" si="0"/>
        <v>1114</v>
      </c>
      <c r="C9" s="12">
        <v>1114</v>
      </c>
      <c r="D9" s="12"/>
      <c r="E9" s="12">
        <f t="shared" si="1"/>
        <v>83.55</v>
      </c>
      <c r="F9" s="13">
        <f>(E9*0.45+E9*0.55*0.2)</f>
        <v>46.788</v>
      </c>
      <c r="G9" s="14">
        <f t="shared" si="2"/>
        <v>36.762</v>
      </c>
      <c r="H9" s="15"/>
    </row>
    <row r="10" spans="1:8" s="3" customFormat="1" ht="18" customHeight="1">
      <c r="A10" s="11" t="s">
        <v>115</v>
      </c>
      <c r="B10" s="12">
        <f t="shared" si="0"/>
        <v>1421</v>
      </c>
      <c r="C10" s="12">
        <v>1421</v>
      </c>
      <c r="D10" s="12"/>
      <c r="E10" s="12">
        <f t="shared" si="1"/>
        <v>106.575</v>
      </c>
      <c r="F10" s="13">
        <f>(E10*0.45+E10*0.55*0.2)</f>
        <v>59.682</v>
      </c>
      <c r="G10" s="14">
        <f t="shared" si="2"/>
        <v>46.893</v>
      </c>
      <c r="H10" s="15"/>
    </row>
    <row r="11" spans="1:8" s="3" customFormat="1" ht="18" customHeight="1">
      <c r="A11" s="11" t="s">
        <v>116</v>
      </c>
      <c r="B11" s="12">
        <f t="shared" si="0"/>
        <v>1267</v>
      </c>
      <c r="C11" s="12">
        <v>1267</v>
      </c>
      <c r="D11" s="12"/>
      <c r="E11" s="12">
        <f t="shared" si="1"/>
        <v>95.02499999999999</v>
      </c>
      <c r="F11" s="13">
        <f>(E11*0.45+E11*0.55*0.2)</f>
        <v>53.214</v>
      </c>
      <c r="G11" s="14">
        <f t="shared" si="2"/>
        <v>41.81099999999999</v>
      </c>
      <c r="H11" s="15"/>
    </row>
    <row r="12" spans="1:8" s="3" customFormat="1" ht="18" customHeight="1">
      <c r="A12" s="11" t="s">
        <v>117</v>
      </c>
      <c r="B12" s="12">
        <f t="shared" si="0"/>
        <v>858</v>
      </c>
      <c r="C12" s="12">
        <v>858</v>
      </c>
      <c r="D12" s="12"/>
      <c r="E12" s="12">
        <f t="shared" si="1"/>
        <v>64.35</v>
      </c>
      <c r="F12" s="13">
        <f>(E12*0.45+E12*0.55*0.4)</f>
        <v>43.1145</v>
      </c>
      <c r="G12" s="14">
        <f t="shared" si="2"/>
        <v>21.235499999999995</v>
      </c>
      <c r="H12" s="15"/>
    </row>
    <row r="13" spans="1:8" s="3" customFormat="1" ht="18" customHeight="1">
      <c r="A13" s="11" t="s">
        <v>118</v>
      </c>
      <c r="B13" s="12">
        <f t="shared" si="0"/>
        <v>1841</v>
      </c>
      <c r="C13" s="12">
        <v>1714</v>
      </c>
      <c r="D13" s="12">
        <v>127</v>
      </c>
      <c r="E13" s="12">
        <f t="shared" si="1"/>
        <v>138.075</v>
      </c>
      <c r="F13" s="13">
        <f>(E13*0.45+E13*0.55*0.6)</f>
        <v>107.6985</v>
      </c>
      <c r="G13" s="14">
        <f t="shared" si="2"/>
        <v>30.376499999999993</v>
      </c>
      <c r="H13" s="15"/>
    </row>
    <row r="14" spans="1:8" s="3" customFormat="1" ht="18" customHeight="1">
      <c r="A14" s="11" t="s">
        <v>119</v>
      </c>
      <c r="B14" s="12">
        <f t="shared" si="0"/>
        <v>490</v>
      </c>
      <c r="C14" s="12">
        <v>490</v>
      </c>
      <c r="D14" s="12"/>
      <c r="E14" s="12">
        <f t="shared" si="1"/>
        <v>36.75</v>
      </c>
      <c r="F14" s="13">
        <f>(E14*0.45+E14*0.55*0.6)</f>
        <v>28.665000000000003</v>
      </c>
      <c r="G14" s="14">
        <f t="shared" si="2"/>
        <v>8.084999999999997</v>
      </c>
      <c r="H14" s="15"/>
    </row>
    <row r="15" spans="1:8" s="3" customFormat="1" ht="18" customHeight="1">
      <c r="A15" s="11" t="s">
        <v>120</v>
      </c>
      <c r="B15" s="12">
        <f t="shared" si="0"/>
        <v>859</v>
      </c>
      <c r="C15" s="12">
        <v>859</v>
      </c>
      <c r="D15" s="12"/>
      <c r="E15" s="12">
        <f t="shared" si="1"/>
        <v>64.425</v>
      </c>
      <c r="F15" s="13">
        <f>(E15*0.45+E15*0.55*0.8)</f>
        <v>57.33825</v>
      </c>
      <c r="G15" s="14">
        <f t="shared" si="2"/>
        <v>7.086749999999995</v>
      </c>
      <c r="H15" s="15"/>
    </row>
    <row r="16" spans="1:8" s="3" customFormat="1" ht="18" customHeight="1">
      <c r="A16" s="11" t="s">
        <v>121</v>
      </c>
      <c r="B16" s="12">
        <f t="shared" si="0"/>
        <v>1618</v>
      </c>
      <c r="C16" s="12">
        <v>1618</v>
      </c>
      <c r="D16" s="12"/>
      <c r="E16" s="12">
        <f t="shared" si="1"/>
        <v>121.35</v>
      </c>
      <c r="F16" s="13">
        <f>(E16*0.45+E16*0.55*0.8)</f>
        <v>108.00150000000001</v>
      </c>
      <c r="G16" s="14">
        <f t="shared" si="2"/>
        <v>13.348499999999987</v>
      </c>
      <c r="H16" s="15"/>
    </row>
    <row r="17" spans="1:8" s="3" customFormat="1" ht="18" customHeight="1">
      <c r="A17" s="11" t="s">
        <v>122</v>
      </c>
      <c r="B17" s="12">
        <f t="shared" si="0"/>
        <v>716</v>
      </c>
      <c r="C17" s="12">
        <v>716</v>
      </c>
      <c r="D17" s="12"/>
      <c r="E17" s="12">
        <f t="shared" si="1"/>
        <v>53.699999999999996</v>
      </c>
      <c r="F17" s="13">
        <f>(E17*0.45+E17*0.55*0.8)</f>
        <v>47.793</v>
      </c>
      <c r="G17" s="14">
        <f t="shared" si="2"/>
        <v>5.9069999999999965</v>
      </c>
      <c r="H17" s="15"/>
    </row>
    <row r="18" spans="1:8" s="3" customFormat="1" ht="18" customHeight="1">
      <c r="A18" s="11" t="s">
        <v>123</v>
      </c>
      <c r="B18" s="12">
        <f t="shared" si="0"/>
        <v>9138</v>
      </c>
      <c r="C18" s="12">
        <v>9138</v>
      </c>
      <c r="D18" s="12"/>
      <c r="E18" s="12">
        <f t="shared" si="1"/>
        <v>685.35</v>
      </c>
      <c r="F18" s="13">
        <f>(E18*0.45+E18*0.55*0.6)</f>
        <v>534.5730000000001</v>
      </c>
      <c r="G18" s="14">
        <v>150</v>
      </c>
      <c r="H18" s="15"/>
    </row>
    <row r="19" spans="1:8" s="3" customFormat="1" ht="18" customHeight="1">
      <c r="A19" s="11" t="s">
        <v>124</v>
      </c>
      <c r="B19" s="12">
        <f t="shared" si="0"/>
        <v>2530</v>
      </c>
      <c r="C19" s="12">
        <v>2530</v>
      </c>
      <c r="D19" s="12"/>
      <c r="E19" s="12">
        <f t="shared" si="1"/>
        <v>189.75</v>
      </c>
      <c r="F19" s="13">
        <f>(E19*0.45+E19*0.55*0.4)</f>
        <v>127.13250000000001</v>
      </c>
      <c r="G19" s="14">
        <f>E19-F19</f>
        <v>62.61749999999999</v>
      </c>
      <c r="H19" s="15"/>
    </row>
    <row r="20" spans="1:7" s="10" customFormat="1" ht="20.25" customHeight="1">
      <c r="A20" s="7" t="s">
        <v>125</v>
      </c>
      <c r="B20" s="8">
        <f>SUM(B21:B26)</f>
        <v>14107</v>
      </c>
      <c r="C20" s="8">
        <f>SUM(C21:C26)</f>
        <v>13182</v>
      </c>
      <c r="D20" s="8">
        <f>SUM(D21:D26)</f>
        <v>925</v>
      </c>
      <c r="E20" s="9">
        <f>SUM(E21:E26)</f>
        <v>1058.025</v>
      </c>
      <c r="F20" s="9">
        <f>SUM(F21:F26)</f>
        <v>878.0677500000002</v>
      </c>
      <c r="G20" s="9">
        <v>180</v>
      </c>
    </row>
    <row r="21" spans="1:7" s="16" customFormat="1" ht="18" customHeight="1">
      <c r="A21" s="11" t="s">
        <v>113</v>
      </c>
      <c r="B21" s="12">
        <f aca="true" t="shared" si="3" ref="B21:B52">SUM(C21:D21)</f>
        <v>5044</v>
      </c>
      <c r="C21" s="12">
        <v>4119</v>
      </c>
      <c r="D21" s="12">
        <v>925</v>
      </c>
      <c r="E21" s="12">
        <f aca="true" t="shared" si="4" ref="E21:E26">B21*0.15/2</f>
        <v>378.3</v>
      </c>
      <c r="F21" s="13">
        <f>(E21*0.45+E21*0.55*0.6)</f>
        <v>295.074</v>
      </c>
      <c r="G21" s="14">
        <f>E21-F21</f>
        <v>83.226</v>
      </c>
    </row>
    <row r="22" spans="1:7" s="3" customFormat="1" ht="18" customHeight="1">
      <c r="A22" s="11" t="s">
        <v>126</v>
      </c>
      <c r="B22" s="12">
        <f t="shared" si="3"/>
        <v>1300</v>
      </c>
      <c r="C22" s="12">
        <v>1300</v>
      </c>
      <c r="D22" s="12"/>
      <c r="E22" s="12">
        <f t="shared" si="4"/>
        <v>97.5</v>
      </c>
      <c r="F22" s="13">
        <f>(E22*0.45+E22*0.55*0.6)</f>
        <v>76.05000000000001</v>
      </c>
      <c r="G22" s="14">
        <v>22</v>
      </c>
    </row>
    <row r="23" spans="1:7" s="3" customFormat="1" ht="18" customHeight="1">
      <c r="A23" s="11" t="s">
        <v>127</v>
      </c>
      <c r="B23" s="12">
        <f t="shared" si="3"/>
        <v>1362</v>
      </c>
      <c r="C23" s="12">
        <v>1362</v>
      </c>
      <c r="D23" s="12"/>
      <c r="E23" s="12">
        <f t="shared" si="4"/>
        <v>102.14999999999999</v>
      </c>
      <c r="F23" s="13">
        <f>(E23*0.45+E23*0.55*0.6)</f>
        <v>79.67699999999999</v>
      </c>
      <c r="G23" s="14">
        <f>E23-F23</f>
        <v>22.473</v>
      </c>
    </row>
    <row r="24" spans="1:7" s="3" customFormat="1" ht="18" customHeight="1">
      <c r="A24" s="11" t="s">
        <v>128</v>
      </c>
      <c r="B24" s="12">
        <f t="shared" si="3"/>
        <v>2521</v>
      </c>
      <c r="C24" s="12">
        <v>2521</v>
      </c>
      <c r="D24" s="12"/>
      <c r="E24" s="12">
        <f t="shared" si="4"/>
        <v>189.075</v>
      </c>
      <c r="F24" s="13">
        <f>(E24*0.45+E24*0.55*0.8)</f>
        <v>168.27675</v>
      </c>
      <c r="G24" s="14">
        <f>E24-F24</f>
        <v>20.798249999999996</v>
      </c>
    </row>
    <row r="25" spans="1:7" s="3" customFormat="1" ht="18" customHeight="1">
      <c r="A25" s="11" t="s">
        <v>129</v>
      </c>
      <c r="B25" s="12">
        <f t="shared" si="3"/>
        <v>1655</v>
      </c>
      <c r="C25" s="12">
        <v>1655</v>
      </c>
      <c r="D25" s="12"/>
      <c r="E25" s="12">
        <f t="shared" si="4"/>
        <v>124.125</v>
      </c>
      <c r="F25" s="13">
        <f>(E25*0.45+E25*0.55*0.8)</f>
        <v>110.47125000000001</v>
      </c>
      <c r="G25" s="14">
        <f>E25-F25</f>
        <v>13.653749999999988</v>
      </c>
    </row>
    <row r="26" spans="1:7" s="3" customFormat="1" ht="19.5" customHeight="1">
      <c r="A26" s="11" t="s">
        <v>130</v>
      </c>
      <c r="B26" s="12">
        <f t="shared" si="3"/>
        <v>2225</v>
      </c>
      <c r="C26" s="12">
        <v>2225</v>
      </c>
      <c r="D26" s="12"/>
      <c r="E26" s="12">
        <f t="shared" si="4"/>
        <v>166.875</v>
      </c>
      <c r="F26" s="13">
        <f>(E26*0.45+E26*0.55*0.8)</f>
        <v>148.51875</v>
      </c>
      <c r="G26" s="14">
        <f>E26-F26</f>
        <v>18.35624999999999</v>
      </c>
    </row>
    <row r="27" spans="1:7" s="10" customFormat="1" ht="21.75" customHeight="1">
      <c r="A27" s="17" t="s">
        <v>131</v>
      </c>
      <c r="B27" s="8">
        <f t="shared" si="3"/>
        <v>20464</v>
      </c>
      <c r="C27" s="8">
        <f>SUM(C28:C38)</f>
        <v>16284</v>
      </c>
      <c r="D27" s="8">
        <f>SUM(D28:D38)</f>
        <v>4180</v>
      </c>
      <c r="E27" s="9">
        <f>SUM(E28:E38)</f>
        <v>1534.8</v>
      </c>
      <c r="F27" s="9">
        <v>1242</v>
      </c>
      <c r="G27" s="9">
        <f>SUM(G28:G38)</f>
        <v>293.34499999999986</v>
      </c>
    </row>
    <row r="28" spans="1:7" s="16" customFormat="1" ht="18" customHeight="1">
      <c r="A28" s="11" t="s">
        <v>113</v>
      </c>
      <c r="B28" s="12">
        <f t="shared" si="3"/>
        <v>8499</v>
      </c>
      <c r="C28" s="12">
        <v>5569</v>
      </c>
      <c r="D28" s="12">
        <v>2930</v>
      </c>
      <c r="E28" s="12">
        <f aca="true" t="shared" si="5" ref="E28:E38">B28*0.15/2</f>
        <v>637.425</v>
      </c>
      <c r="F28" s="13">
        <f>(E28*0.45+E28*0.55*0.6)</f>
        <v>497.1915</v>
      </c>
      <c r="G28" s="14">
        <f>E28-F28</f>
        <v>140.23349999999994</v>
      </c>
    </row>
    <row r="29" spans="1:7" s="3" customFormat="1" ht="18" customHeight="1">
      <c r="A29" s="11" t="s">
        <v>132</v>
      </c>
      <c r="B29" s="12">
        <f t="shared" si="3"/>
        <v>640</v>
      </c>
      <c r="C29" s="12">
        <v>640</v>
      </c>
      <c r="D29" s="12"/>
      <c r="E29" s="12">
        <f t="shared" si="5"/>
        <v>48</v>
      </c>
      <c r="F29" s="13">
        <f>(E29*0.45+E29*0.55*0.8)</f>
        <v>42.720000000000006</v>
      </c>
      <c r="G29" s="14">
        <f>E29-F29</f>
        <v>5.279999999999994</v>
      </c>
    </row>
    <row r="30" spans="1:7" s="3" customFormat="1" ht="18" customHeight="1">
      <c r="A30" s="11" t="s">
        <v>133</v>
      </c>
      <c r="B30" s="12">
        <f t="shared" si="3"/>
        <v>832</v>
      </c>
      <c r="C30" s="12">
        <v>832</v>
      </c>
      <c r="D30" s="12"/>
      <c r="E30" s="12">
        <f t="shared" si="5"/>
        <v>62.4</v>
      </c>
      <c r="F30" s="13">
        <f>(E30*0.45+E30*0.55*0.8)</f>
        <v>55.536</v>
      </c>
      <c r="G30" s="14">
        <v>6</v>
      </c>
    </row>
    <row r="31" spans="1:7" s="3" customFormat="1" ht="18" customHeight="1">
      <c r="A31" s="11" t="s">
        <v>134</v>
      </c>
      <c r="B31" s="12">
        <f t="shared" si="3"/>
        <v>1421</v>
      </c>
      <c r="C31" s="12">
        <v>1421</v>
      </c>
      <c r="D31" s="12"/>
      <c r="E31" s="12">
        <f t="shared" si="5"/>
        <v>106.575</v>
      </c>
      <c r="F31" s="13">
        <f>(E31*0.45+E31*0.55*0.8)</f>
        <v>94.85175000000001</v>
      </c>
      <c r="G31" s="14">
        <f>E31-F31</f>
        <v>11.723249999999993</v>
      </c>
    </row>
    <row r="32" spans="1:7" s="3" customFormat="1" ht="18" customHeight="1">
      <c r="A32" s="11" t="s">
        <v>135</v>
      </c>
      <c r="B32" s="12">
        <f t="shared" si="3"/>
        <v>1628</v>
      </c>
      <c r="C32" s="12">
        <v>1628</v>
      </c>
      <c r="D32" s="12"/>
      <c r="E32" s="12">
        <f t="shared" si="5"/>
        <v>122.1</v>
      </c>
      <c r="F32" s="13">
        <f>(E32*0.45+E32*0.55*0.8)</f>
        <v>108.66900000000001</v>
      </c>
      <c r="G32" s="14">
        <f>E32-F32</f>
        <v>13.430999999999983</v>
      </c>
    </row>
    <row r="33" spans="1:7" s="3" customFormat="1" ht="18" customHeight="1">
      <c r="A33" s="11" t="s">
        <v>136</v>
      </c>
      <c r="B33" s="12">
        <f t="shared" si="3"/>
        <v>2431</v>
      </c>
      <c r="C33" s="12">
        <v>2431</v>
      </c>
      <c r="D33" s="12"/>
      <c r="E33" s="12">
        <f t="shared" si="5"/>
        <v>182.325</v>
      </c>
      <c r="F33" s="13">
        <f>(E33*0.45+E33*0.55*0.8)</f>
        <v>162.26925</v>
      </c>
      <c r="G33" s="14">
        <f>E33-F33</f>
        <v>20.05574999999999</v>
      </c>
    </row>
    <row r="34" spans="1:7" s="3" customFormat="1" ht="18" customHeight="1">
      <c r="A34" s="11" t="s">
        <v>137</v>
      </c>
      <c r="B34" s="12">
        <f t="shared" si="3"/>
        <v>408</v>
      </c>
      <c r="C34" s="12">
        <v>408</v>
      </c>
      <c r="D34" s="12"/>
      <c r="E34" s="12">
        <f t="shared" si="5"/>
        <v>30.599999999999998</v>
      </c>
      <c r="F34" s="13">
        <f>(E34*0.45+E34*0.55*0.6)</f>
        <v>23.868000000000002</v>
      </c>
      <c r="G34" s="14">
        <f>E34-F34</f>
        <v>6.731999999999996</v>
      </c>
    </row>
    <row r="35" spans="1:7" s="3" customFormat="1" ht="18" customHeight="1">
      <c r="A35" s="11" t="s">
        <v>138</v>
      </c>
      <c r="B35" s="12">
        <f t="shared" si="3"/>
        <v>250</v>
      </c>
      <c r="C35" s="12">
        <v>250</v>
      </c>
      <c r="D35" s="12"/>
      <c r="E35" s="12">
        <f t="shared" si="5"/>
        <v>18.75</v>
      </c>
      <c r="F35" s="13">
        <f>(E35*0.45+E35*0.55*0.8)</f>
        <v>16.6875</v>
      </c>
      <c r="G35" s="14">
        <f>E35-F35</f>
        <v>2.0625</v>
      </c>
    </row>
    <row r="36" spans="1:7" s="3" customFormat="1" ht="18" customHeight="1">
      <c r="A36" s="11" t="s">
        <v>139</v>
      </c>
      <c r="B36" s="12">
        <f t="shared" si="3"/>
        <v>891</v>
      </c>
      <c r="C36" s="12">
        <v>891</v>
      </c>
      <c r="D36" s="12"/>
      <c r="E36" s="12">
        <f t="shared" si="5"/>
        <v>66.825</v>
      </c>
      <c r="F36" s="13">
        <f>(E36*0.45+E36*0.55*0.8)</f>
        <v>59.47425000000001</v>
      </c>
      <c r="G36" s="14">
        <v>8</v>
      </c>
    </row>
    <row r="37" spans="1:7" s="3" customFormat="1" ht="18" customHeight="1">
      <c r="A37" s="11" t="s">
        <v>140</v>
      </c>
      <c r="B37" s="12">
        <f t="shared" si="3"/>
        <v>358</v>
      </c>
      <c r="C37" s="12">
        <v>358</v>
      </c>
      <c r="D37" s="12"/>
      <c r="E37" s="12">
        <f t="shared" si="5"/>
        <v>26.849999999999998</v>
      </c>
      <c r="F37" s="13">
        <f>(E37*0.45+E37*0.55*0.8)</f>
        <v>23.8965</v>
      </c>
      <c r="G37" s="14">
        <f>E37-F37</f>
        <v>2.9534999999999982</v>
      </c>
    </row>
    <row r="38" spans="1:7" s="3" customFormat="1" ht="18" customHeight="1">
      <c r="A38" s="11" t="s">
        <v>141</v>
      </c>
      <c r="B38" s="12">
        <f t="shared" si="3"/>
        <v>3106</v>
      </c>
      <c r="C38" s="12">
        <v>1856</v>
      </c>
      <c r="D38" s="12">
        <v>1250</v>
      </c>
      <c r="E38" s="12">
        <f t="shared" si="5"/>
        <v>232.95</v>
      </c>
      <c r="F38" s="13">
        <f>(E38*0.45+E38*0.55*0.4)</f>
        <v>156.0765</v>
      </c>
      <c r="G38" s="14">
        <f>E38-F38</f>
        <v>76.87349999999998</v>
      </c>
    </row>
    <row r="39" spans="1:7" s="10" customFormat="1" ht="24.75" customHeight="1">
      <c r="A39" s="7" t="s">
        <v>142</v>
      </c>
      <c r="B39" s="8">
        <f t="shared" si="3"/>
        <v>42442</v>
      </c>
      <c r="C39" s="8">
        <f>SUM(C40:C51)</f>
        <v>38676</v>
      </c>
      <c r="D39" s="8">
        <f>SUM(D40:D51)</f>
        <v>3766</v>
      </c>
      <c r="E39" s="9">
        <v>3184</v>
      </c>
      <c r="F39" s="9">
        <f>SUM(F40:F51)</f>
        <v>2000.2320000000002</v>
      </c>
      <c r="G39" s="9">
        <f>SUM(G40:G51)</f>
        <v>1183.6100000000001</v>
      </c>
    </row>
    <row r="40" spans="1:7" s="16" customFormat="1" ht="18" customHeight="1">
      <c r="A40" s="11" t="s">
        <v>113</v>
      </c>
      <c r="B40" s="12">
        <f t="shared" si="3"/>
        <v>14834</v>
      </c>
      <c r="C40" s="12">
        <v>11844</v>
      </c>
      <c r="D40" s="12">
        <v>2990</v>
      </c>
      <c r="E40" s="12">
        <f aca="true" t="shared" si="6" ref="E40:E51">B40*0.15/2</f>
        <v>1112.55</v>
      </c>
      <c r="F40" s="13">
        <f>(E40*0.45+E40*0.55*0.2)</f>
        <v>623.028</v>
      </c>
      <c r="G40" s="14">
        <f aca="true" t="shared" si="7" ref="G40:G49">E40-F40</f>
        <v>489.52199999999993</v>
      </c>
    </row>
    <row r="41" spans="1:7" s="16" customFormat="1" ht="18" customHeight="1">
      <c r="A41" s="11" t="s">
        <v>143</v>
      </c>
      <c r="B41" s="12">
        <f t="shared" si="3"/>
        <v>2597</v>
      </c>
      <c r="C41" s="12">
        <v>2597</v>
      </c>
      <c r="D41" s="12"/>
      <c r="E41" s="12">
        <f t="shared" si="6"/>
        <v>194.775</v>
      </c>
      <c r="F41" s="13">
        <f>(E41*0.45+E41*0.55*0.2)</f>
        <v>109.07400000000001</v>
      </c>
      <c r="G41" s="14">
        <f t="shared" si="7"/>
        <v>85.701</v>
      </c>
    </row>
    <row r="42" spans="1:7" s="16" customFormat="1" ht="18" customHeight="1">
      <c r="A42" s="11" t="s">
        <v>144</v>
      </c>
      <c r="B42" s="12">
        <f t="shared" si="3"/>
        <v>1825</v>
      </c>
      <c r="C42" s="12">
        <v>1825</v>
      </c>
      <c r="D42" s="12"/>
      <c r="E42" s="12">
        <f t="shared" si="6"/>
        <v>136.875</v>
      </c>
      <c r="F42" s="13">
        <f>(E42*0.45+E42*0.55*0.2)</f>
        <v>76.65</v>
      </c>
      <c r="G42" s="14">
        <f t="shared" si="7"/>
        <v>60.224999999999994</v>
      </c>
    </row>
    <row r="43" spans="1:7" s="3" customFormat="1" ht="18" customHeight="1">
      <c r="A43" s="11" t="s">
        <v>145</v>
      </c>
      <c r="B43" s="12">
        <f t="shared" si="3"/>
        <v>171</v>
      </c>
      <c r="C43" s="12">
        <v>171</v>
      </c>
      <c r="D43" s="12"/>
      <c r="E43" s="12">
        <f t="shared" si="6"/>
        <v>12.825</v>
      </c>
      <c r="F43" s="13">
        <f>(E43*0.45+E43*0.55*0.2)</f>
        <v>7.182</v>
      </c>
      <c r="G43" s="14">
        <f t="shared" si="7"/>
        <v>5.642999999999999</v>
      </c>
    </row>
    <row r="44" spans="1:7" s="3" customFormat="1" ht="18" customHeight="1">
      <c r="A44" s="11" t="s">
        <v>146</v>
      </c>
      <c r="B44" s="12">
        <f t="shared" si="3"/>
        <v>867</v>
      </c>
      <c r="C44" s="12">
        <v>867</v>
      </c>
      <c r="D44" s="12"/>
      <c r="E44" s="12">
        <f t="shared" si="6"/>
        <v>65.02499999999999</v>
      </c>
      <c r="F44" s="13">
        <f>(E44*0.45+E44*0.55*0.2)</f>
        <v>36.414</v>
      </c>
      <c r="G44" s="14">
        <f t="shared" si="7"/>
        <v>28.61099999999999</v>
      </c>
    </row>
    <row r="45" spans="1:7" s="3" customFormat="1" ht="18" customHeight="1">
      <c r="A45" s="11" t="s">
        <v>147</v>
      </c>
      <c r="B45" s="12">
        <f t="shared" si="3"/>
        <v>3587</v>
      </c>
      <c r="C45" s="12">
        <v>3385</v>
      </c>
      <c r="D45" s="12">
        <v>202</v>
      </c>
      <c r="E45" s="12">
        <f t="shared" si="6"/>
        <v>269.025</v>
      </c>
      <c r="F45" s="13">
        <f>(E45*0.45+E45*0.55*0.6)</f>
        <v>209.8395</v>
      </c>
      <c r="G45" s="14">
        <f t="shared" si="7"/>
        <v>59.18549999999999</v>
      </c>
    </row>
    <row r="46" spans="1:7" s="3" customFormat="1" ht="18" customHeight="1">
      <c r="A46" s="11" t="s">
        <v>148</v>
      </c>
      <c r="B46" s="12">
        <f t="shared" si="3"/>
        <v>3275</v>
      </c>
      <c r="C46" s="12">
        <v>2911</v>
      </c>
      <c r="D46" s="12">
        <v>364</v>
      </c>
      <c r="E46" s="12">
        <f t="shared" si="6"/>
        <v>245.625</v>
      </c>
      <c r="F46" s="13">
        <f>(E46*0.45+E46*0.55*0.6)</f>
        <v>191.58749999999998</v>
      </c>
      <c r="G46" s="14">
        <f t="shared" si="7"/>
        <v>54.03750000000002</v>
      </c>
    </row>
    <row r="47" spans="1:7" s="3" customFormat="1" ht="18" customHeight="1">
      <c r="A47" s="11" t="s">
        <v>149</v>
      </c>
      <c r="B47" s="12">
        <f t="shared" si="3"/>
        <v>977</v>
      </c>
      <c r="C47" s="12">
        <v>977</v>
      </c>
      <c r="D47" s="12"/>
      <c r="E47" s="12">
        <f t="shared" si="6"/>
        <v>73.27499999999999</v>
      </c>
      <c r="F47" s="13">
        <f>(E47*0.45+E47*0.55*0.6)</f>
        <v>57.15449999999999</v>
      </c>
      <c r="G47" s="14">
        <f t="shared" si="7"/>
        <v>16.1205</v>
      </c>
    </row>
    <row r="48" spans="1:7" s="3" customFormat="1" ht="18" customHeight="1">
      <c r="A48" s="11" t="s">
        <v>150</v>
      </c>
      <c r="B48" s="12">
        <f t="shared" si="3"/>
        <v>869</v>
      </c>
      <c r="C48" s="12">
        <v>869</v>
      </c>
      <c r="D48" s="12"/>
      <c r="E48" s="12">
        <f t="shared" si="6"/>
        <v>65.175</v>
      </c>
      <c r="F48" s="13">
        <f>(E48*0.45+E48*0.55*0.6)</f>
        <v>50.8365</v>
      </c>
      <c r="G48" s="14">
        <f t="shared" si="7"/>
        <v>14.338499999999996</v>
      </c>
    </row>
    <row r="49" spans="1:7" s="3" customFormat="1" ht="18" customHeight="1">
      <c r="A49" s="11" t="s">
        <v>151</v>
      </c>
      <c r="B49" s="12">
        <f t="shared" si="3"/>
        <v>1280</v>
      </c>
      <c r="C49" s="12">
        <v>1070</v>
      </c>
      <c r="D49" s="12">
        <v>210</v>
      </c>
      <c r="E49" s="12">
        <f t="shared" si="6"/>
        <v>96</v>
      </c>
      <c r="F49" s="13">
        <f>(E49*0.45+E49*0.55*0.2)</f>
        <v>53.760000000000005</v>
      </c>
      <c r="G49" s="14">
        <f t="shared" si="7"/>
        <v>42.239999999999995</v>
      </c>
    </row>
    <row r="50" spans="1:7" s="3" customFormat="1" ht="18" customHeight="1">
      <c r="A50" s="11" t="s">
        <v>152</v>
      </c>
      <c r="B50" s="12">
        <f t="shared" si="3"/>
        <v>7676</v>
      </c>
      <c r="C50" s="12">
        <v>7676</v>
      </c>
      <c r="D50" s="12"/>
      <c r="E50" s="12">
        <f t="shared" si="6"/>
        <v>575.6999999999999</v>
      </c>
      <c r="F50" s="13">
        <f>(E50*0.45+E50*0.55*0.2)</f>
        <v>322.392</v>
      </c>
      <c r="G50" s="14">
        <v>254</v>
      </c>
    </row>
    <row r="51" spans="1:7" s="3" customFormat="1" ht="18" customHeight="1">
      <c r="A51" s="11" t="s">
        <v>153</v>
      </c>
      <c r="B51" s="12">
        <f t="shared" si="3"/>
        <v>4484</v>
      </c>
      <c r="C51" s="12">
        <v>4484</v>
      </c>
      <c r="D51" s="12"/>
      <c r="E51" s="12">
        <f t="shared" si="6"/>
        <v>336.3</v>
      </c>
      <c r="F51" s="13">
        <f>(E51*0.45+E51*0.55*0.6)</f>
        <v>262.314</v>
      </c>
      <c r="G51" s="14">
        <f>E51-F51</f>
        <v>73.98599999999999</v>
      </c>
    </row>
    <row r="52" spans="1:7" s="10" customFormat="1" ht="18" customHeight="1">
      <c r="A52" s="7" t="s">
        <v>154</v>
      </c>
      <c r="B52" s="8">
        <f t="shared" si="3"/>
        <v>26109</v>
      </c>
      <c r="C52" s="8">
        <f>SUM(C53:C64)</f>
        <v>22536</v>
      </c>
      <c r="D52" s="8">
        <f>SUM(D53:D64)</f>
        <v>3573</v>
      </c>
      <c r="E52" s="9">
        <v>1959</v>
      </c>
      <c r="F52" s="9">
        <f>SUM(F53:F64)</f>
        <v>1560.6322499999999</v>
      </c>
      <c r="G52" s="9">
        <f>SUM(G53:G64)</f>
        <v>397.56675</v>
      </c>
    </row>
    <row r="53" spans="1:7" s="16" customFormat="1" ht="18" customHeight="1">
      <c r="A53" s="11" t="s">
        <v>113</v>
      </c>
      <c r="B53" s="12">
        <f aca="true" t="shared" si="8" ref="B53:B84">SUM(C53:D53)</f>
        <v>10630</v>
      </c>
      <c r="C53" s="12">
        <v>9295</v>
      </c>
      <c r="D53" s="12">
        <v>1335</v>
      </c>
      <c r="E53" s="12">
        <f aca="true" t="shared" si="9" ref="E53:E64">B53*0.15/2</f>
        <v>797.25</v>
      </c>
      <c r="F53" s="13">
        <f>(E53*0.45+E53*0.55*0.4)</f>
        <v>534.1575</v>
      </c>
      <c r="G53" s="14">
        <f>E53-F53</f>
        <v>263.0925</v>
      </c>
    </row>
    <row r="54" spans="1:7" s="3" customFormat="1" ht="18" customHeight="1">
      <c r="A54" s="11" t="s">
        <v>155</v>
      </c>
      <c r="B54" s="12">
        <f t="shared" si="8"/>
        <v>189</v>
      </c>
      <c r="C54" s="12">
        <v>189</v>
      </c>
      <c r="D54" s="12"/>
      <c r="E54" s="12">
        <f t="shared" si="9"/>
        <v>14.174999999999999</v>
      </c>
      <c r="F54" s="13">
        <f>(E54*0.45+E54*0.55*0.4)</f>
        <v>9.49725</v>
      </c>
      <c r="G54" s="14">
        <f>E54-F54</f>
        <v>4.67775</v>
      </c>
    </row>
    <row r="55" spans="1:7" s="3" customFormat="1" ht="18" customHeight="1">
      <c r="A55" s="11" t="s">
        <v>156</v>
      </c>
      <c r="B55" s="12">
        <f t="shared" si="8"/>
        <v>220</v>
      </c>
      <c r="C55" s="12">
        <v>220</v>
      </c>
      <c r="D55" s="12"/>
      <c r="E55" s="12">
        <f t="shared" si="9"/>
        <v>16.5</v>
      </c>
      <c r="F55" s="13">
        <f>(E55*0.45+E55*0.55*0.4)</f>
        <v>11.055</v>
      </c>
      <c r="G55" s="14">
        <v>6</v>
      </c>
    </row>
    <row r="56" spans="1:7" s="3" customFormat="1" ht="18" customHeight="1">
      <c r="A56" s="11" t="s">
        <v>157</v>
      </c>
      <c r="B56" s="12">
        <f t="shared" si="8"/>
        <v>1395</v>
      </c>
      <c r="C56" s="12">
        <v>1395</v>
      </c>
      <c r="D56" s="12"/>
      <c r="E56" s="12">
        <f t="shared" si="9"/>
        <v>104.625</v>
      </c>
      <c r="F56" s="13">
        <f aca="true" t="shared" si="10" ref="F56:F64">(E56*0.45+E56*0.55*0.8)</f>
        <v>93.11625000000001</v>
      </c>
      <c r="G56" s="14">
        <f>E56-F56</f>
        <v>11.508749999999992</v>
      </c>
    </row>
    <row r="57" spans="1:7" s="3" customFormat="1" ht="18" customHeight="1">
      <c r="A57" s="11" t="s">
        <v>158</v>
      </c>
      <c r="B57" s="12">
        <f t="shared" si="8"/>
        <v>2481</v>
      </c>
      <c r="C57" s="12">
        <v>1494</v>
      </c>
      <c r="D57" s="12">
        <v>987</v>
      </c>
      <c r="E57" s="12">
        <f t="shared" si="9"/>
        <v>186.075</v>
      </c>
      <c r="F57" s="13">
        <f t="shared" si="10"/>
        <v>165.60675</v>
      </c>
      <c r="G57" s="14">
        <f>E57-F57</f>
        <v>20.468249999999983</v>
      </c>
    </row>
    <row r="58" spans="1:7" s="3" customFormat="1" ht="18" customHeight="1">
      <c r="A58" s="11" t="s">
        <v>159</v>
      </c>
      <c r="B58" s="12">
        <f t="shared" si="8"/>
        <v>602</v>
      </c>
      <c r="C58" s="12">
        <v>382</v>
      </c>
      <c r="D58" s="12">
        <v>220</v>
      </c>
      <c r="E58" s="12">
        <f t="shared" si="9"/>
        <v>45.15</v>
      </c>
      <c r="F58" s="13">
        <f t="shared" si="10"/>
        <v>40.183499999999995</v>
      </c>
      <c r="G58" s="14">
        <f>E58-F58</f>
        <v>4.9665000000000035</v>
      </c>
    </row>
    <row r="59" spans="1:7" s="3" customFormat="1" ht="18" customHeight="1">
      <c r="A59" s="11" t="s">
        <v>160</v>
      </c>
      <c r="B59" s="12">
        <f t="shared" si="8"/>
        <v>869</v>
      </c>
      <c r="C59" s="12">
        <v>869</v>
      </c>
      <c r="D59" s="12"/>
      <c r="E59" s="12">
        <f t="shared" si="9"/>
        <v>65.175</v>
      </c>
      <c r="F59" s="13">
        <f t="shared" si="10"/>
        <v>58.005750000000006</v>
      </c>
      <c r="G59" s="14">
        <f>E59-F59</f>
        <v>7.169249999999991</v>
      </c>
    </row>
    <row r="60" spans="1:7" s="3" customFormat="1" ht="18" customHeight="1">
      <c r="A60" s="11" t="s">
        <v>161</v>
      </c>
      <c r="B60" s="12">
        <f t="shared" si="8"/>
        <v>1132</v>
      </c>
      <c r="C60" s="12">
        <v>1132</v>
      </c>
      <c r="D60" s="12"/>
      <c r="E60" s="12">
        <f t="shared" si="9"/>
        <v>84.89999999999999</v>
      </c>
      <c r="F60" s="13">
        <f t="shared" si="10"/>
        <v>75.561</v>
      </c>
      <c r="G60" s="14">
        <f>E60-F60</f>
        <v>9.338999999999984</v>
      </c>
    </row>
    <row r="61" spans="1:7" s="3" customFormat="1" ht="18" customHeight="1">
      <c r="A61" s="11" t="s">
        <v>162</v>
      </c>
      <c r="B61" s="12">
        <f t="shared" si="8"/>
        <v>4428</v>
      </c>
      <c r="C61" s="12">
        <v>4428</v>
      </c>
      <c r="D61" s="12"/>
      <c r="E61" s="12">
        <f t="shared" si="9"/>
        <v>332.09999999999997</v>
      </c>
      <c r="F61" s="13">
        <f t="shared" si="10"/>
        <v>295.56899999999996</v>
      </c>
      <c r="G61" s="14">
        <v>36</v>
      </c>
    </row>
    <row r="62" spans="1:7" s="3" customFormat="1" ht="18" customHeight="1">
      <c r="A62" s="11" t="s">
        <v>163</v>
      </c>
      <c r="B62" s="12">
        <f t="shared" si="8"/>
        <v>1638</v>
      </c>
      <c r="C62" s="12">
        <v>1263</v>
      </c>
      <c r="D62" s="12">
        <v>375</v>
      </c>
      <c r="E62" s="12">
        <f t="shared" si="9"/>
        <v>122.85</v>
      </c>
      <c r="F62" s="13">
        <f t="shared" si="10"/>
        <v>109.3365</v>
      </c>
      <c r="G62" s="14">
        <f>E62-F62</f>
        <v>13.513499999999993</v>
      </c>
    </row>
    <row r="63" spans="1:7" s="3" customFormat="1" ht="18" customHeight="1">
      <c r="A63" s="11" t="s">
        <v>164</v>
      </c>
      <c r="B63" s="12">
        <f t="shared" si="8"/>
        <v>1088</v>
      </c>
      <c r="C63" s="12">
        <v>1088</v>
      </c>
      <c r="D63" s="12"/>
      <c r="E63" s="12">
        <f t="shared" si="9"/>
        <v>81.6</v>
      </c>
      <c r="F63" s="13">
        <f t="shared" si="10"/>
        <v>72.624</v>
      </c>
      <c r="G63" s="14">
        <f>E63-F63</f>
        <v>8.975999999999999</v>
      </c>
    </row>
    <row r="64" spans="1:7" s="3" customFormat="1" ht="18" customHeight="1">
      <c r="A64" s="11" t="s">
        <v>165</v>
      </c>
      <c r="B64" s="12">
        <f t="shared" si="8"/>
        <v>1437</v>
      </c>
      <c r="C64" s="12">
        <v>781</v>
      </c>
      <c r="D64" s="12">
        <v>656</v>
      </c>
      <c r="E64" s="12">
        <f t="shared" si="9"/>
        <v>107.77499999999999</v>
      </c>
      <c r="F64" s="13">
        <f t="shared" si="10"/>
        <v>95.91975</v>
      </c>
      <c r="G64" s="14">
        <f>E64-F64</f>
        <v>11.855249999999998</v>
      </c>
    </row>
    <row r="65" spans="1:7" s="10" customFormat="1" ht="18" customHeight="1">
      <c r="A65" s="7" t="s">
        <v>166</v>
      </c>
      <c r="B65" s="8">
        <f t="shared" si="8"/>
        <v>20484</v>
      </c>
      <c r="C65" s="8">
        <f>SUM(C66:C76)</f>
        <v>12701</v>
      </c>
      <c r="D65" s="8">
        <f>SUM(D66:D76)</f>
        <v>7783</v>
      </c>
      <c r="E65" s="9">
        <f>SUM(E66:E76)</f>
        <v>1536.3</v>
      </c>
      <c r="F65" s="9">
        <v>1255</v>
      </c>
      <c r="G65" s="9">
        <v>281</v>
      </c>
    </row>
    <row r="66" spans="1:7" s="16" customFormat="1" ht="18" customHeight="1">
      <c r="A66" s="11" t="s">
        <v>113</v>
      </c>
      <c r="B66" s="12">
        <f t="shared" si="8"/>
        <v>12805</v>
      </c>
      <c r="C66" s="12">
        <v>5652</v>
      </c>
      <c r="D66" s="12">
        <v>7153</v>
      </c>
      <c r="E66" s="12">
        <f aca="true" t="shared" si="11" ref="E66:E76">B66*0.15/2</f>
        <v>960.375</v>
      </c>
      <c r="F66" s="13">
        <f>(E66*0.45+E66*0.55*0.6)</f>
        <v>749.0925</v>
      </c>
      <c r="G66" s="14">
        <f>E66-F66</f>
        <v>211.28250000000003</v>
      </c>
    </row>
    <row r="67" spans="1:7" s="3" customFormat="1" ht="18" customHeight="1">
      <c r="A67" s="11" t="s">
        <v>167</v>
      </c>
      <c r="B67" s="12">
        <f t="shared" si="8"/>
        <v>909</v>
      </c>
      <c r="C67" s="12">
        <v>909</v>
      </c>
      <c r="D67" s="12"/>
      <c r="E67" s="12">
        <f t="shared" si="11"/>
        <v>68.175</v>
      </c>
      <c r="F67" s="13">
        <f>(E67*0.45+E67*0.55*0.6)</f>
        <v>53.176500000000004</v>
      </c>
      <c r="G67" s="14">
        <f>E67-F67</f>
        <v>14.998499999999993</v>
      </c>
    </row>
    <row r="68" spans="1:7" s="3" customFormat="1" ht="18" customHeight="1">
      <c r="A68" s="11" t="s">
        <v>168</v>
      </c>
      <c r="B68" s="12">
        <f t="shared" si="8"/>
        <v>847</v>
      </c>
      <c r="C68" s="12">
        <v>847</v>
      </c>
      <c r="D68" s="12"/>
      <c r="E68" s="12">
        <f t="shared" si="11"/>
        <v>63.525</v>
      </c>
      <c r="F68" s="13">
        <f aca="true" t="shared" si="12" ref="F68:F76">(E68*0.45+E68*0.55*0.8)</f>
        <v>56.53725</v>
      </c>
      <c r="G68" s="14">
        <f>E68-F68</f>
        <v>6.987749999999998</v>
      </c>
    </row>
    <row r="69" spans="1:7" s="3" customFormat="1" ht="18" customHeight="1">
      <c r="A69" s="18" t="s">
        <v>169</v>
      </c>
      <c r="B69" s="12">
        <f t="shared" si="8"/>
        <v>413</v>
      </c>
      <c r="C69" s="12">
        <v>413</v>
      </c>
      <c r="D69" s="12"/>
      <c r="E69" s="12">
        <f t="shared" si="11"/>
        <v>30.974999999999998</v>
      </c>
      <c r="F69" s="13">
        <f t="shared" si="12"/>
        <v>27.567749999999997</v>
      </c>
      <c r="G69" s="14">
        <f>E69-F69</f>
        <v>3.4072500000000012</v>
      </c>
    </row>
    <row r="70" spans="1:7" s="3" customFormat="1" ht="18" customHeight="1">
      <c r="A70" s="18" t="s">
        <v>170</v>
      </c>
      <c r="B70" s="12">
        <f t="shared" si="8"/>
        <v>413</v>
      </c>
      <c r="C70" s="12">
        <v>413</v>
      </c>
      <c r="D70" s="12"/>
      <c r="E70" s="12">
        <f t="shared" si="11"/>
        <v>30.974999999999998</v>
      </c>
      <c r="F70" s="13">
        <f t="shared" si="12"/>
        <v>27.567749999999997</v>
      </c>
      <c r="G70" s="14">
        <f>E70-F70</f>
        <v>3.4072500000000012</v>
      </c>
    </row>
    <row r="71" spans="1:7" s="3" customFormat="1" ht="18" customHeight="1">
      <c r="A71" s="18" t="s">
        <v>171</v>
      </c>
      <c r="B71" s="12">
        <f t="shared" si="8"/>
        <v>444</v>
      </c>
      <c r="C71" s="12">
        <v>444</v>
      </c>
      <c r="D71" s="12"/>
      <c r="E71" s="12">
        <f t="shared" si="11"/>
        <v>33.3</v>
      </c>
      <c r="F71" s="13">
        <f t="shared" si="12"/>
        <v>29.637</v>
      </c>
      <c r="G71" s="14">
        <v>3</v>
      </c>
    </row>
    <row r="72" spans="1:7" s="3" customFormat="1" ht="18" customHeight="1">
      <c r="A72" s="18" t="s">
        <v>172</v>
      </c>
      <c r="B72" s="12">
        <f t="shared" si="8"/>
        <v>335</v>
      </c>
      <c r="C72" s="12">
        <v>335</v>
      </c>
      <c r="D72" s="12"/>
      <c r="E72" s="12">
        <f t="shared" si="11"/>
        <v>25.125</v>
      </c>
      <c r="F72" s="13">
        <f t="shared" si="12"/>
        <v>22.361250000000002</v>
      </c>
      <c r="G72" s="14">
        <f>E72-F72</f>
        <v>2.763749999999998</v>
      </c>
    </row>
    <row r="73" spans="1:7" s="3" customFormat="1" ht="18" customHeight="1">
      <c r="A73" s="18" t="s">
        <v>173</v>
      </c>
      <c r="B73" s="12">
        <f t="shared" si="8"/>
        <v>1087</v>
      </c>
      <c r="C73" s="12">
        <v>1087</v>
      </c>
      <c r="D73" s="12"/>
      <c r="E73" s="12">
        <f t="shared" si="11"/>
        <v>81.52499999999999</v>
      </c>
      <c r="F73" s="13">
        <f t="shared" si="12"/>
        <v>72.55725</v>
      </c>
      <c r="G73" s="14">
        <f>E73-F73</f>
        <v>8.967749999999995</v>
      </c>
    </row>
    <row r="74" spans="1:7" s="3" customFormat="1" ht="18" customHeight="1">
      <c r="A74" s="18" t="s">
        <v>174</v>
      </c>
      <c r="B74" s="12">
        <f t="shared" si="8"/>
        <v>1017</v>
      </c>
      <c r="C74" s="12">
        <v>1017</v>
      </c>
      <c r="D74" s="12"/>
      <c r="E74" s="12">
        <f t="shared" si="11"/>
        <v>76.27499999999999</v>
      </c>
      <c r="F74" s="13">
        <f t="shared" si="12"/>
        <v>67.88475</v>
      </c>
      <c r="G74" s="14">
        <f>E74-F74</f>
        <v>8.390249999999995</v>
      </c>
    </row>
    <row r="75" spans="1:7" s="3" customFormat="1" ht="18" customHeight="1">
      <c r="A75" s="18" t="s">
        <v>175</v>
      </c>
      <c r="B75" s="12">
        <f t="shared" si="8"/>
        <v>1698</v>
      </c>
      <c r="C75" s="12">
        <v>1584</v>
      </c>
      <c r="D75" s="12">
        <v>114</v>
      </c>
      <c r="E75" s="12">
        <f t="shared" si="11"/>
        <v>127.35</v>
      </c>
      <c r="F75" s="13">
        <f t="shared" si="12"/>
        <v>113.3415</v>
      </c>
      <c r="G75" s="14">
        <f>E75-F75</f>
        <v>14.008499999999998</v>
      </c>
    </row>
    <row r="76" spans="1:7" s="3" customFormat="1" ht="18" customHeight="1">
      <c r="A76" s="11" t="s">
        <v>176</v>
      </c>
      <c r="B76" s="12">
        <f t="shared" si="8"/>
        <v>516</v>
      </c>
      <c r="C76" s="12"/>
      <c r="D76" s="12">
        <v>516</v>
      </c>
      <c r="E76" s="12">
        <f t="shared" si="11"/>
        <v>38.699999999999996</v>
      </c>
      <c r="F76" s="13">
        <f t="shared" si="12"/>
        <v>34.443</v>
      </c>
      <c r="G76" s="14">
        <v>5</v>
      </c>
    </row>
    <row r="77" spans="1:7" s="10" customFormat="1" ht="18" customHeight="1">
      <c r="A77" s="7" t="s">
        <v>177</v>
      </c>
      <c r="B77" s="8">
        <f>SUM(B78:B85)</f>
        <v>30265</v>
      </c>
      <c r="C77" s="8">
        <f>SUM(C78:C85)</f>
        <v>22353</v>
      </c>
      <c r="D77" s="8">
        <f>SUM(D78:D85)</f>
        <v>7912</v>
      </c>
      <c r="E77" s="9">
        <f>SUM(E78:E85)</f>
        <v>2269.875</v>
      </c>
      <c r="F77" s="9">
        <f>SUM(F78:F85)</f>
        <v>1747.0642500000001</v>
      </c>
      <c r="G77" s="9">
        <v>523</v>
      </c>
    </row>
    <row r="78" spans="1:7" s="16" customFormat="1" ht="18" customHeight="1">
      <c r="A78" s="11" t="s">
        <v>113</v>
      </c>
      <c r="B78" s="12">
        <f aca="true" t="shared" si="13" ref="B78:B96">SUM(C78:D78)</f>
        <v>13473</v>
      </c>
      <c r="C78" s="12">
        <v>5561</v>
      </c>
      <c r="D78" s="12">
        <v>7912</v>
      </c>
      <c r="E78" s="12">
        <f aca="true" t="shared" si="14" ref="E78:E85">B78*0.15/2</f>
        <v>1010.4749999999999</v>
      </c>
      <c r="F78" s="13">
        <f>(E78*0.45+E78*0.55*0.4)</f>
        <v>677.01825</v>
      </c>
      <c r="G78" s="14">
        <f>E78-F78</f>
        <v>333.45674999999994</v>
      </c>
    </row>
    <row r="79" spans="1:7" s="3" customFormat="1" ht="18" customHeight="1">
      <c r="A79" s="11" t="s">
        <v>178</v>
      </c>
      <c r="B79" s="12">
        <f t="shared" si="13"/>
        <v>3080</v>
      </c>
      <c r="C79" s="12">
        <v>3080</v>
      </c>
      <c r="D79" s="12"/>
      <c r="E79" s="12">
        <f t="shared" si="14"/>
        <v>231</v>
      </c>
      <c r="F79" s="13">
        <f>(E79*0.45+E79*0.55*0.4)</f>
        <v>154.77</v>
      </c>
      <c r="G79" s="14">
        <f>E79-F79</f>
        <v>76.22999999999999</v>
      </c>
    </row>
    <row r="80" spans="1:7" s="3" customFormat="1" ht="18" customHeight="1">
      <c r="A80" s="11" t="s">
        <v>179</v>
      </c>
      <c r="B80" s="12">
        <f t="shared" si="13"/>
        <v>1247</v>
      </c>
      <c r="C80" s="12">
        <v>1247</v>
      </c>
      <c r="D80" s="12"/>
      <c r="E80" s="12">
        <f t="shared" si="14"/>
        <v>93.52499999999999</v>
      </c>
      <c r="F80" s="13">
        <f aca="true" t="shared" si="15" ref="F80:F85">(E80*0.45+E80*0.55*0.8)</f>
        <v>83.23725</v>
      </c>
      <c r="G80" s="14">
        <v>11</v>
      </c>
    </row>
    <row r="81" spans="1:7" s="3" customFormat="1" ht="18" customHeight="1">
      <c r="A81" s="11" t="s">
        <v>180</v>
      </c>
      <c r="B81" s="12">
        <f t="shared" si="13"/>
        <v>3805</v>
      </c>
      <c r="C81" s="12">
        <v>3805</v>
      </c>
      <c r="D81" s="12"/>
      <c r="E81" s="12">
        <f t="shared" si="14"/>
        <v>285.375</v>
      </c>
      <c r="F81" s="13">
        <f t="shared" si="15"/>
        <v>253.98375000000004</v>
      </c>
      <c r="G81" s="14">
        <f>E81-F81</f>
        <v>31.391249999999957</v>
      </c>
    </row>
    <row r="82" spans="1:7" s="3" customFormat="1" ht="18" customHeight="1">
      <c r="A82" s="11" t="s">
        <v>181</v>
      </c>
      <c r="B82" s="12">
        <f t="shared" si="13"/>
        <v>940</v>
      </c>
      <c r="C82" s="12">
        <v>940</v>
      </c>
      <c r="D82" s="12"/>
      <c r="E82" s="12">
        <f t="shared" si="14"/>
        <v>70.5</v>
      </c>
      <c r="F82" s="13">
        <f t="shared" si="15"/>
        <v>62.745000000000005</v>
      </c>
      <c r="G82" s="14">
        <f>E82-F82</f>
        <v>7.7549999999999955</v>
      </c>
    </row>
    <row r="83" spans="1:7" s="3" customFormat="1" ht="18" customHeight="1">
      <c r="A83" s="11" t="s">
        <v>182</v>
      </c>
      <c r="B83" s="12">
        <f t="shared" si="13"/>
        <v>3684</v>
      </c>
      <c r="C83" s="12">
        <v>3684</v>
      </c>
      <c r="D83" s="12"/>
      <c r="E83" s="12">
        <f t="shared" si="14"/>
        <v>276.3</v>
      </c>
      <c r="F83" s="13">
        <f t="shared" si="15"/>
        <v>245.90700000000004</v>
      </c>
      <c r="G83" s="14">
        <f>E83-F83</f>
        <v>30.392999999999972</v>
      </c>
    </row>
    <row r="84" spans="1:7" s="3" customFormat="1" ht="18" customHeight="1">
      <c r="A84" s="11" t="s">
        <v>183</v>
      </c>
      <c r="B84" s="12">
        <f t="shared" si="13"/>
        <v>1849</v>
      </c>
      <c r="C84" s="12">
        <v>1849</v>
      </c>
      <c r="D84" s="12"/>
      <c r="E84" s="12">
        <f t="shared" si="14"/>
        <v>138.67499999999998</v>
      </c>
      <c r="F84" s="13">
        <f t="shared" si="15"/>
        <v>123.42075</v>
      </c>
      <c r="G84" s="14">
        <v>16</v>
      </c>
    </row>
    <row r="85" spans="1:7" s="3" customFormat="1" ht="18" customHeight="1">
      <c r="A85" s="11" t="s">
        <v>184</v>
      </c>
      <c r="B85" s="12">
        <f t="shared" si="13"/>
        <v>2187</v>
      </c>
      <c r="C85" s="12">
        <v>2187</v>
      </c>
      <c r="D85" s="12"/>
      <c r="E85" s="12">
        <f t="shared" si="14"/>
        <v>164.025</v>
      </c>
      <c r="F85" s="13">
        <f t="shared" si="15"/>
        <v>145.98225000000002</v>
      </c>
      <c r="G85" s="14">
        <f>E85-F85</f>
        <v>18.042749999999984</v>
      </c>
    </row>
    <row r="86" spans="1:7" s="10" customFormat="1" ht="18" customHeight="1">
      <c r="A86" s="7" t="s">
        <v>185</v>
      </c>
      <c r="B86" s="8">
        <f t="shared" si="13"/>
        <v>22830</v>
      </c>
      <c r="C86" s="8">
        <f>SUM(C87:C96)</f>
        <v>20190</v>
      </c>
      <c r="D86" s="8">
        <f>SUM(D87:D96)</f>
        <v>2640</v>
      </c>
      <c r="E86" s="9">
        <v>1714</v>
      </c>
      <c r="F86" s="9">
        <f>SUM(F87:F96)</f>
        <v>1523.9025000000001</v>
      </c>
      <c r="G86" s="9">
        <v>190</v>
      </c>
    </row>
    <row r="87" spans="1:7" s="16" customFormat="1" ht="18" customHeight="1">
      <c r="A87" s="11" t="s">
        <v>113</v>
      </c>
      <c r="B87" s="12">
        <f t="shared" si="13"/>
        <v>7972</v>
      </c>
      <c r="C87" s="12">
        <v>5689</v>
      </c>
      <c r="D87" s="12">
        <v>2283</v>
      </c>
      <c r="E87" s="12">
        <f aca="true" t="shared" si="16" ref="E87:E96">B87*0.15/2</f>
        <v>597.9</v>
      </c>
      <c r="F87" s="13">
        <f aca="true" t="shared" si="17" ref="F87:F96">(E87*0.45+E87*0.55*0.8)</f>
        <v>532.1310000000001</v>
      </c>
      <c r="G87" s="14">
        <f>E87-F87</f>
        <v>65.76899999999989</v>
      </c>
    </row>
    <row r="88" spans="1:7" s="3" customFormat="1" ht="18" customHeight="1">
      <c r="A88" s="11" t="s">
        <v>186</v>
      </c>
      <c r="B88" s="12">
        <f t="shared" si="13"/>
        <v>2742</v>
      </c>
      <c r="C88" s="12">
        <v>2742</v>
      </c>
      <c r="D88" s="12"/>
      <c r="E88" s="12">
        <f t="shared" si="16"/>
        <v>205.65</v>
      </c>
      <c r="F88" s="13">
        <f t="shared" si="17"/>
        <v>183.0285</v>
      </c>
      <c r="G88" s="14">
        <f>E88-F88</f>
        <v>22.621499999999997</v>
      </c>
    </row>
    <row r="89" spans="1:7" s="3" customFormat="1" ht="18" customHeight="1">
      <c r="A89" s="11" t="s">
        <v>187</v>
      </c>
      <c r="B89" s="12">
        <f t="shared" si="13"/>
        <v>2021</v>
      </c>
      <c r="C89" s="12">
        <v>1881</v>
      </c>
      <c r="D89" s="12">
        <v>140</v>
      </c>
      <c r="E89" s="12">
        <f t="shared" si="16"/>
        <v>151.575</v>
      </c>
      <c r="F89" s="13">
        <f t="shared" si="17"/>
        <v>134.90175</v>
      </c>
      <c r="G89" s="14">
        <f>E89-F89</f>
        <v>16.673249999999996</v>
      </c>
    </row>
    <row r="90" spans="1:7" s="3" customFormat="1" ht="18" customHeight="1">
      <c r="A90" s="11" t="s">
        <v>188</v>
      </c>
      <c r="B90" s="12">
        <f t="shared" si="13"/>
        <v>1088</v>
      </c>
      <c r="C90" s="12">
        <v>949</v>
      </c>
      <c r="D90" s="12">
        <v>139</v>
      </c>
      <c r="E90" s="12">
        <f t="shared" si="16"/>
        <v>81.6</v>
      </c>
      <c r="F90" s="13">
        <f t="shared" si="17"/>
        <v>72.624</v>
      </c>
      <c r="G90" s="14">
        <f>E90-F90</f>
        <v>8.975999999999999</v>
      </c>
    </row>
    <row r="91" spans="1:7" s="3" customFormat="1" ht="18" customHeight="1">
      <c r="A91" s="11" t="s">
        <v>189</v>
      </c>
      <c r="B91" s="12">
        <f t="shared" si="13"/>
        <v>1571</v>
      </c>
      <c r="C91" s="12">
        <v>1571</v>
      </c>
      <c r="D91" s="12"/>
      <c r="E91" s="12">
        <f t="shared" si="16"/>
        <v>117.82499999999999</v>
      </c>
      <c r="F91" s="13">
        <f t="shared" si="17"/>
        <v>104.86425</v>
      </c>
      <c r="G91" s="14">
        <f>E91-F91</f>
        <v>12.96074999999999</v>
      </c>
    </row>
    <row r="92" spans="1:7" s="3" customFormat="1" ht="18" customHeight="1">
      <c r="A92" s="11" t="s">
        <v>190</v>
      </c>
      <c r="B92" s="12">
        <f t="shared" si="13"/>
        <v>1024</v>
      </c>
      <c r="C92" s="12">
        <v>1024</v>
      </c>
      <c r="D92" s="12"/>
      <c r="E92" s="12">
        <f t="shared" si="16"/>
        <v>76.8</v>
      </c>
      <c r="F92" s="13">
        <f t="shared" si="17"/>
        <v>68.352</v>
      </c>
      <c r="G92" s="14">
        <v>9</v>
      </c>
    </row>
    <row r="93" spans="1:7" s="3" customFormat="1" ht="18" customHeight="1">
      <c r="A93" s="11" t="s">
        <v>191</v>
      </c>
      <c r="B93" s="12">
        <f t="shared" si="13"/>
        <v>1118</v>
      </c>
      <c r="C93" s="12">
        <v>1118</v>
      </c>
      <c r="D93" s="12"/>
      <c r="E93" s="12">
        <f t="shared" si="16"/>
        <v>83.85</v>
      </c>
      <c r="F93" s="13">
        <f t="shared" si="17"/>
        <v>74.6265</v>
      </c>
      <c r="G93" s="14">
        <f>E93-F93</f>
        <v>9.223500000000001</v>
      </c>
    </row>
    <row r="94" spans="1:7" s="3" customFormat="1" ht="18" customHeight="1">
      <c r="A94" s="11" t="s">
        <v>192</v>
      </c>
      <c r="B94" s="12">
        <f t="shared" si="13"/>
        <v>1053</v>
      </c>
      <c r="C94" s="12">
        <v>1053</v>
      </c>
      <c r="D94" s="12"/>
      <c r="E94" s="12">
        <f t="shared" si="16"/>
        <v>78.975</v>
      </c>
      <c r="F94" s="13">
        <f t="shared" si="17"/>
        <v>70.28775</v>
      </c>
      <c r="G94" s="14">
        <f>E94-F94</f>
        <v>8.687249999999992</v>
      </c>
    </row>
    <row r="95" spans="1:7" s="3" customFormat="1" ht="18" customHeight="1">
      <c r="A95" s="11" t="s">
        <v>193</v>
      </c>
      <c r="B95" s="12">
        <f t="shared" si="13"/>
        <v>2113</v>
      </c>
      <c r="C95" s="12">
        <v>2113</v>
      </c>
      <c r="D95" s="12"/>
      <c r="E95" s="12">
        <f t="shared" si="16"/>
        <v>158.475</v>
      </c>
      <c r="F95" s="13">
        <f t="shared" si="17"/>
        <v>141.04275</v>
      </c>
      <c r="G95" s="14">
        <f>E95-F95</f>
        <v>17.432249999999982</v>
      </c>
    </row>
    <row r="96" spans="1:7" s="3" customFormat="1" ht="18" customHeight="1">
      <c r="A96" s="11" t="s">
        <v>194</v>
      </c>
      <c r="B96" s="12">
        <f t="shared" si="13"/>
        <v>2128</v>
      </c>
      <c r="C96" s="12">
        <v>2050</v>
      </c>
      <c r="D96" s="12">
        <v>78</v>
      </c>
      <c r="E96" s="12">
        <f t="shared" si="16"/>
        <v>159.6</v>
      </c>
      <c r="F96" s="13">
        <f t="shared" si="17"/>
        <v>142.04399999999998</v>
      </c>
      <c r="G96" s="14">
        <f>E96-F96</f>
        <v>17.55600000000001</v>
      </c>
    </row>
  </sheetData>
  <mergeCells count="9">
    <mergeCell ref="A1:G1"/>
    <mergeCell ref="A3:A5"/>
    <mergeCell ref="B3:D3"/>
    <mergeCell ref="E3:E5"/>
    <mergeCell ref="F3:F5"/>
    <mergeCell ref="G3:G5"/>
    <mergeCell ref="B4:B5"/>
    <mergeCell ref="C4:C5"/>
    <mergeCell ref="D4:D5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5"/>
  <sheetViews>
    <sheetView workbookViewId="0" topLeftCell="A10">
      <selection activeCell="F23" sqref="F23"/>
    </sheetView>
  </sheetViews>
  <sheetFormatPr defaultColWidth="9.00390625" defaultRowHeight="14.25"/>
  <cols>
    <col min="4" max="4" width="7.50390625" style="0" customWidth="1"/>
    <col min="7" max="8" width="9.00390625" style="19" customWidth="1"/>
    <col min="9" max="9" width="12.00390625" style="21" customWidth="1"/>
  </cols>
  <sheetData>
    <row r="1" spans="1:10" ht="36" customHeight="1">
      <c r="A1" s="39" t="s">
        <v>197</v>
      </c>
      <c r="B1" s="39"/>
      <c r="C1" s="39"/>
      <c r="D1" s="39"/>
      <c r="E1" s="39"/>
      <c r="F1" s="39"/>
      <c r="G1" s="39"/>
      <c r="H1" s="39"/>
      <c r="I1" s="20"/>
      <c r="J1" s="2"/>
    </row>
    <row r="2" spans="1:10" ht="14.25">
      <c r="A2" s="40" t="s">
        <v>0</v>
      </c>
      <c r="B2" s="42" t="s">
        <v>1</v>
      </c>
      <c r="C2" s="42"/>
      <c r="D2" s="42"/>
      <c r="E2" s="43" t="s">
        <v>95</v>
      </c>
      <c r="F2" s="43" t="s">
        <v>2</v>
      </c>
      <c r="G2" s="36" t="s">
        <v>3</v>
      </c>
      <c r="H2" s="49" t="s">
        <v>4</v>
      </c>
      <c r="I2" s="48" t="s">
        <v>96</v>
      </c>
      <c r="J2" s="2"/>
    </row>
    <row r="3" spans="1:10" ht="14.25">
      <c r="A3" s="41"/>
      <c r="B3" s="42" t="s">
        <v>5</v>
      </c>
      <c r="C3" s="42" t="s">
        <v>6</v>
      </c>
      <c r="D3" s="42" t="s">
        <v>7</v>
      </c>
      <c r="E3" s="44"/>
      <c r="F3" s="44"/>
      <c r="G3" s="37"/>
      <c r="H3" s="50"/>
      <c r="I3" s="48"/>
      <c r="J3" s="2"/>
    </row>
    <row r="4" spans="1:10" ht="14.25">
      <c r="A4" s="41"/>
      <c r="B4" s="42"/>
      <c r="C4" s="42"/>
      <c r="D4" s="42"/>
      <c r="E4" s="47"/>
      <c r="F4" s="44"/>
      <c r="G4" s="38"/>
      <c r="H4" s="50"/>
      <c r="I4" s="48"/>
      <c r="J4" s="2"/>
    </row>
    <row r="5" spans="1:10" ht="14.25">
      <c r="A5" s="4" t="s">
        <v>8</v>
      </c>
      <c r="B5" s="5">
        <f aca="true" t="shared" si="0" ref="B5:H5">SUM(B6,B19,B26,B38,B51,B64,B76,B85)</f>
        <v>197505</v>
      </c>
      <c r="C5" s="5">
        <f t="shared" si="0"/>
        <v>172148</v>
      </c>
      <c r="D5" s="5">
        <f t="shared" si="0"/>
        <v>25357</v>
      </c>
      <c r="E5" s="5">
        <f t="shared" si="0"/>
        <v>2570</v>
      </c>
      <c r="F5" s="5">
        <f t="shared" si="0"/>
        <v>15007.225</v>
      </c>
      <c r="G5" s="5">
        <f t="shared" si="0"/>
        <v>11124.8135</v>
      </c>
      <c r="H5" s="5">
        <f t="shared" si="0"/>
        <v>3881.5595</v>
      </c>
      <c r="I5" s="22"/>
      <c r="J5" s="6"/>
    </row>
    <row r="6" spans="1:10" ht="20.25" customHeight="1">
      <c r="A6" s="7" t="s">
        <v>9</v>
      </c>
      <c r="B6" s="8">
        <f aca="true" t="shared" si="1" ref="B6:B25">SUM(C6:D6)</f>
        <v>37973</v>
      </c>
      <c r="C6" s="8">
        <f>SUM(C7:C18)</f>
        <v>34975</v>
      </c>
      <c r="D6" s="8">
        <f>SUM(D7:D18)</f>
        <v>2998</v>
      </c>
      <c r="E6" s="8"/>
      <c r="F6" s="9">
        <v>2847</v>
      </c>
      <c r="G6" s="9">
        <v>1850</v>
      </c>
      <c r="H6" s="9">
        <v>997</v>
      </c>
      <c r="I6" s="23"/>
      <c r="J6" s="10"/>
    </row>
    <row r="7" spans="1:10" ht="14.25">
      <c r="A7" s="11" t="s">
        <v>10</v>
      </c>
      <c r="B7" s="12">
        <f t="shared" si="1"/>
        <v>18846</v>
      </c>
      <c r="C7" s="12">
        <v>15950</v>
      </c>
      <c r="D7" s="12">
        <v>2896</v>
      </c>
      <c r="E7" s="12"/>
      <c r="F7" s="12">
        <f aca="true" t="shared" si="2" ref="F7:F18">B7*0.15/2</f>
        <v>1413.45</v>
      </c>
      <c r="G7" s="13">
        <f>(F7*0.45+F7*0.55*0.2)</f>
        <v>791.532</v>
      </c>
      <c r="H7" s="14">
        <v>621</v>
      </c>
      <c r="I7" s="24"/>
      <c r="J7" s="16"/>
    </row>
    <row r="8" spans="1:10" ht="14.25">
      <c r="A8" s="11" t="s">
        <v>11</v>
      </c>
      <c r="B8" s="12">
        <f t="shared" si="1"/>
        <v>991</v>
      </c>
      <c r="C8" s="12">
        <v>991</v>
      </c>
      <c r="D8" s="12"/>
      <c r="E8" s="12"/>
      <c r="F8" s="12">
        <f t="shared" si="2"/>
        <v>74.325</v>
      </c>
      <c r="G8" s="13">
        <f>(F8*0.45+F8*0.55*0.2)</f>
        <v>41.622</v>
      </c>
      <c r="H8" s="14">
        <v>32</v>
      </c>
      <c r="I8" s="24"/>
      <c r="J8" s="3"/>
    </row>
    <row r="9" spans="1:10" ht="14.25">
      <c r="A9" s="11" t="s">
        <v>12</v>
      </c>
      <c r="B9" s="12">
        <f t="shared" si="1"/>
        <v>1382</v>
      </c>
      <c r="C9" s="12">
        <v>1382</v>
      </c>
      <c r="D9" s="12"/>
      <c r="E9" s="12"/>
      <c r="F9" s="12">
        <f t="shared" si="2"/>
        <v>103.64999999999999</v>
      </c>
      <c r="G9" s="13">
        <f>(F9*0.45+F9*0.55*0.2)</f>
        <v>58.044</v>
      </c>
      <c r="H9" s="14">
        <f>F9-G9</f>
        <v>45.605999999999995</v>
      </c>
      <c r="I9" s="24"/>
      <c r="J9" s="3"/>
    </row>
    <row r="10" spans="1:10" ht="14.25">
      <c r="A10" s="11" t="s">
        <v>13</v>
      </c>
      <c r="B10" s="12">
        <f t="shared" si="1"/>
        <v>1124</v>
      </c>
      <c r="C10" s="12">
        <v>1124</v>
      </c>
      <c r="D10" s="12"/>
      <c r="E10" s="12"/>
      <c r="F10" s="12">
        <f t="shared" si="2"/>
        <v>84.3</v>
      </c>
      <c r="G10" s="13">
        <f>(F10*0.45+F10*0.55*0.2)</f>
        <v>47.208000000000006</v>
      </c>
      <c r="H10" s="14">
        <f>F10-G10</f>
        <v>37.09199999999999</v>
      </c>
      <c r="I10" s="24"/>
      <c r="J10" s="3"/>
    </row>
    <row r="11" spans="1:10" ht="14.25">
      <c r="A11" s="11" t="s">
        <v>14</v>
      </c>
      <c r="B11" s="12">
        <f t="shared" si="1"/>
        <v>836</v>
      </c>
      <c r="C11" s="12">
        <v>836</v>
      </c>
      <c r="D11" s="12"/>
      <c r="E11" s="12"/>
      <c r="F11" s="12">
        <f t="shared" si="2"/>
        <v>62.699999999999996</v>
      </c>
      <c r="G11" s="13">
        <f>(F11*0.45+F11*0.55*0.4)</f>
        <v>42.009</v>
      </c>
      <c r="H11" s="14">
        <f>F11-G11</f>
        <v>20.690999999999995</v>
      </c>
      <c r="I11" s="24"/>
      <c r="J11" s="3"/>
    </row>
    <row r="12" spans="1:10" ht="14.25">
      <c r="A12" s="11" t="s">
        <v>15</v>
      </c>
      <c r="B12" s="12">
        <f t="shared" si="1"/>
        <v>1129</v>
      </c>
      <c r="C12" s="12">
        <v>1027</v>
      </c>
      <c r="D12" s="12">
        <v>102</v>
      </c>
      <c r="E12" s="12"/>
      <c r="F12" s="12">
        <f t="shared" si="2"/>
        <v>84.675</v>
      </c>
      <c r="G12" s="13">
        <f>(F12*0.45+F12*0.55*0.6)</f>
        <v>66.0465</v>
      </c>
      <c r="H12" s="14">
        <f>F12-G12</f>
        <v>18.628500000000003</v>
      </c>
      <c r="I12" s="24"/>
      <c r="J12" s="3"/>
    </row>
    <row r="13" spans="1:10" ht="14.25">
      <c r="A13" s="11" t="s">
        <v>16</v>
      </c>
      <c r="B13" s="12">
        <f t="shared" si="1"/>
        <v>230</v>
      </c>
      <c r="C13" s="12">
        <v>230</v>
      </c>
      <c r="D13" s="12"/>
      <c r="E13" s="12"/>
      <c r="F13" s="12">
        <f t="shared" si="2"/>
        <v>17.25</v>
      </c>
      <c r="G13" s="13">
        <f>(F13*0.45+F13*0.55*0.6)</f>
        <v>13.455</v>
      </c>
      <c r="H13" s="14">
        <f>F13-G13</f>
        <v>3.795</v>
      </c>
      <c r="I13" s="24"/>
      <c r="J13" s="3"/>
    </row>
    <row r="14" spans="1:10" ht="14.25">
      <c r="A14" s="11" t="s">
        <v>17</v>
      </c>
      <c r="B14" s="12">
        <f t="shared" si="1"/>
        <v>818</v>
      </c>
      <c r="C14" s="12">
        <v>818</v>
      </c>
      <c r="D14" s="12"/>
      <c r="E14" s="12"/>
      <c r="F14" s="12">
        <f t="shared" si="2"/>
        <v>61.349999999999994</v>
      </c>
      <c r="G14" s="13">
        <f>(F14*0.45+F14*0.55*0.8)</f>
        <v>54.6015</v>
      </c>
      <c r="H14" s="14">
        <v>6</v>
      </c>
      <c r="I14" s="24"/>
      <c r="J14" s="3"/>
    </row>
    <row r="15" spans="1:10" ht="14.25">
      <c r="A15" s="11" t="s">
        <v>18</v>
      </c>
      <c r="B15" s="12">
        <f t="shared" si="1"/>
        <v>1392</v>
      </c>
      <c r="C15" s="12">
        <v>1392</v>
      </c>
      <c r="D15" s="12"/>
      <c r="E15" s="12"/>
      <c r="F15" s="12">
        <f t="shared" si="2"/>
        <v>104.39999999999999</v>
      </c>
      <c r="G15" s="13">
        <f>(F15*0.45+F15*0.55*0.8)</f>
        <v>92.916</v>
      </c>
      <c r="H15" s="14">
        <f>F15-G15</f>
        <v>11.483999999999995</v>
      </c>
      <c r="I15" s="24"/>
      <c r="J15" s="3"/>
    </row>
    <row r="16" spans="1:9" ht="14.25">
      <c r="A16" s="11" t="s">
        <v>19</v>
      </c>
      <c r="B16" s="12">
        <f t="shared" si="1"/>
        <v>532</v>
      </c>
      <c r="C16" s="12">
        <v>532</v>
      </c>
      <c r="D16" s="12"/>
      <c r="E16" s="12"/>
      <c r="F16" s="12">
        <f t="shared" si="2"/>
        <v>39.9</v>
      </c>
      <c r="G16" s="13">
        <f>(F16*0.45+F16*0.55*0.8)</f>
        <v>35.510999999999996</v>
      </c>
      <c r="H16" s="14">
        <f>F16-G16</f>
        <v>4.389000000000003</v>
      </c>
      <c r="I16" s="24"/>
    </row>
    <row r="17" spans="1:9" ht="14.25">
      <c r="A17" s="11" t="s">
        <v>20</v>
      </c>
      <c r="B17" s="12">
        <f t="shared" si="1"/>
        <v>8336</v>
      </c>
      <c r="C17" s="12">
        <v>8336</v>
      </c>
      <c r="D17" s="12"/>
      <c r="E17" s="12"/>
      <c r="F17" s="12">
        <f t="shared" si="2"/>
        <v>625.1999999999999</v>
      </c>
      <c r="G17" s="13">
        <f>(F17*0.45+F17*0.55*0.6)</f>
        <v>487.65599999999995</v>
      </c>
      <c r="H17" s="14">
        <v>137</v>
      </c>
      <c r="I17" s="24"/>
    </row>
    <row r="18" spans="1:9" ht="14.25">
      <c r="A18" s="11" t="s">
        <v>21</v>
      </c>
      <c r="B18" s="12">
        <f t="shared" si="1"/>
        <v>2357</v>
      </c>
      <c r="C18" s="12">
        <v>2357</v>
      </c>
      <c r="D18" s="12"/>
      <c r="E18" s="12"/>
      <c r="F18" s="12">
        <f t="shared" si="2"/>
        <v>176.775</v>
      </c>
      <c r="G18" s="13">
        <f>(F18*0.45+F18*0.55*0.4)</f>
        <v>118.43925</v>
      </c>
      <c r="H18" s="14">
        <v>59</v>
      </c>
      <c r="I18" s="24"/>
    </row>
    <row r="19" spans="1:9" ht="21" customHeight="1">
      <c r="A19" s="7" t="s">
        <v>22</v>
      </c>
      <c r="B19" s="8">
        <f t="shared" si="1"/>
        <v>14424</v>
      </c>
      <c r="C19" s="8">
        <f>SUM(C20:C25)</f>
        <v>13599</v>
      </c>
      <c r="D19" s="8">
        <f>SUM(D20:D25)</f>
        <v>825</v>
      </c>
      <c r="E19" s="8">
        <f>SUM(E20:E25)</f>
        <v>1400</v>
      </c>
      <c r="F19" s="9">
        <v>1131</v>
      </c>
      <c r="G19" s="9">
        <f>SUM(G20:G25)</f>
        <v>906.5985000000001</v>
      </c>
      <c r="H19" s="9">
        <v>224</v>
      </c>
      <c r="I19" s="23"/>
    </row>
    <row r="20" spans="1:9" ht="36">
      <c r="A20" s="11" t="s">
        <v>10</v>
      </c>
      <c r="B20" s="12">
        <f t="shared" si="1"/>
        <v>4792</v>
      </c>
      <c r="C20" s="12">
        <v>3967</v>
      </c>
      <c r="D20" s="12">
        <v>825</v>
      </c>
      <c r="E20" s="12"/>
      <c r="F20" s="12">
        <f>B20*0.15/2-15</f>
        <v>344.4</v>
      </c>
      <c r="G20" s="13">
        <v>265</v>
      </c>
      <c r="H20" s="14">
        <f>F20-G20</f>
        <v>79.39999999999998</v>
      </c>
      <c r="I20" s="26" t="s">
        <v>198</v>
      </c>
    </row>
    <row r="21" spans="1:9" ht="14.25">
      <c r="A21" s="11" t="s">
        <v>23</v>
      </c>
      <c r="B21" s="12">
        <f t="shared" si="1"/>
        <v>1176</v>
      </c>
      <c r="C21" s="12">
        <v>1176</v>
      </c>
      <c r="D21" s="12"/>
      <c r="E21" s="12"/>
      <c r="F21" s="12">
        <f>B21*0.15/2</f>
        <v>88.2</v>
      </c>
      <c r="G21" s="13">
        <f>(F21*0.45+F21*0.55*0.6)</f>
        <v>68.796</v>
      </c>
      <c r="H21" s="14">
        <f>F21-G21</f>
        <v>19.403999999999996</v>
      </c>
      <c r="I21" s="26"/>
    </row>
    <row r="22" spans="1:9" ht="36">
      <c r="A22" s="11" t="s">
        <v>24</v>
      </c>
      <c r="B22" s="12">
        <f t="shared" si="1"/>
        <v>2224</v>
      </c>
      <c r="C22" s="12">
        <v>2224</v>
      </c>
      <c r="D22" s="12"/>
      <c r="E22" s="12">
        <v>862</v>
      </c>
      <c r="F22" s="12">
        <f>B22*0.15/2+E22*0.15/2</f>
        <v>231.45</v>
      </c>
      <c r="G22" s="13">
        <f>(F22*0.45+F22*0.55*0.6)</f>
        <v>180.531</v>
      </c>
      <c r="H22" s="14">
        <f>F22-G22</f>
        <v>50.91899999999998</v>
      </c>
      <c r="I22" s="26" t="s">
        <v>195</v>
      </c>
    </row>
    <row r="23" spans="1:9" ht="37.5" customHeight="1">
      <c r="A23" s="11" t="s">
        <v>25</v>
      </c>
      <c r="B23" s="12">
        <f t="shared" si="1"/>
        <v>1912</v>
      </c>
      <c r="C23" s="12">
        <v>1912</v>
      </c>
      <c r="D23" s="12"/>
      <c r="E23" s="12"/>
      <c r="F23" s="12">
        <f>B23*0.15/2-40</f>
        <v>103.4</v>
      </c>
      <c r="G23" s="13">
        <v>68</v>
      </c>
      <c r="H23" s="14">
        <f>F23-G23</f>
        <v>35.400000000000006</v>
      </c>
      <c r="I23" s="26" t="s">
        <v>97</v>
      </c>
    </row>
    <row r="24" spans="1:9" ht="17.25" customHeight="1">
      <c r="A24" s="11" t="s">
        <v>26</v>
      </c>
      <c r="B24" s="12">
        <f t="shared" si="1"/>
        <v>1557</v>
      </c>
      <c r="C24" s="12">
        <v>1557</v>
      </c>
      <c r="D24" s="12"/>
      <c r="E24" s="12"/>
      <c r="F24" s="12">
        <f>B24*0.15/2</f>
        <v>116.77499999999999</v>
      </c>
      <c r="G24" s="13">
        <f>(F24*0.45+F24*0.55*0.8)</f>
        <v>103.92975000000001</v>
      </c>
      <c r="H24" s="14">
        <f>F24-G24</f>
        <v>12.845249999999979</v>
      </c>
      <c r="I24" s="26"/>
    </row>
    <row r="25" spans="1:9" ht="36">
      <c r="A25" s="11" t="s">
        <v>27</v>
      </c>
      <c r="B25" s="12">
        <f t="shared" si="1"/>
        <v>2763</v>
      </c>
      <c r="C25" s="12">
        <v>2763</v>
      </c>
      <c r="D25" s="12"/>
      <c r="E25" s="12">
        <v>538</v>
      </c>
      <c r="F25" s="12">
        <f>B25*0.15/2+E25*0.15/2</f>
        <v>247.575</v>
      </c>
      <c r="G25" s="13">
        <f>(F25*0.45+F25*0.55*0.8)</f>
        <v>220.34175</v>
      </c>
      <c r="H25" s="14">
        <v>28</v>
      </c>
      <c r="I25" s="26" t="s">
        <v>101</v>
      </c>
    </row>
    <row r="26" spans="1:9" ht="19.5" customHeight="1">
      <c r="A26" s="17" t="s">
        <v>28</v>
      </c>
      <c r="B26" s="8">
        <f>SUM(B27:B37)</f>
        <v>19835</v>
      </c>
      <c r="C26" s="8">
        <f>SUM(C27:C37)</f>
        <v>16214</v>
      </c>
      <c r="D26" s="8">
        <f>SUM(D27:D37)</f>
        <v>3621</v>
      </c>
      <c r="E26" s="8">
        <f>SUM(E27:E37)</f>
        <v>72</v>
      </c>
      <c r="F26" s="9">
        <v>1494</v>
      </c>
      <c r="G26" s="9">
        <f>SUM(G27:G37)</f>
        <v>1210.2150000000001</v>
      </c>
      <c r="H26" s="9">
        <v>284</v>
      </c>
      <c r="I26" s="23"/>
    </row>
    <row r="27" spans="1:9" ht="14.25">
      <c r="A27" s="11" t="s">
        <v>10</v>
      </c>
      <c r="B27" s="12">
        <f aca="true" t="shared" si="3" ref="B27:B37">SUM(C27:D27)</f>
        <v>7984</v>
      </c>
      <c r="C27" s="12">
        <v>5517</v>
      </c>
      <c r="D27" s="12">
        <v>2467</v>
      </c>
      <c r="E27" s="12"/>
      <c r="F27" s="12">
        <f>B27*0.15/2</f>
        <v>598.8</v>
      </c>
      <c r="G27" s="13">
        <f>(F27*0.45+F27*0.55*0.6)</f>
        <v>467.06399999999996</v>
      </c>
      <c r="H27" s="14">
        <f>F27-G27</f>
        <v>131.736</v>
      </c>
      <c r="I27" s="25"/>
    </row>
    <row r="28" spans="1:9" ht="36">
      <c r="A28" s="11" t="s">
        <v>31</v>
      </c>
      <c r="B28" s="12">
        <f t="shared" si="3"/>
        <v>712</v>
      </c>
      <c r="C28" s="12">
        <v>712</v>
      </c>
      <c r="D28" s="12"/>
      <c r="E28" s="12">
        <v>72</v>
      </c>
      <c r="F28" s="12">
        <f>B28*0.15/2+E28*0.15/2</f>
        <v>58.8</v>
      </c>
      <c r="G28" s="13">
        <f>(F28*0.45+F28*0.55*0.8)</f>
        <v>52.33200000000001</v>
      </c>
      <c r="H28" s="14">
        <v>7</v>
      </c>
      <c r="I28" s="26" t="s">
        <v>99</v>
      </c>
    </row>
    <row r="29" spans="1:9" ht="14.25">
      <c r="A29" s="11" t="s">
        <v>32</v>
      </c>
      <c r="B29" s="12">
        <f t="shared" si="3"/>
        <v>832</v>
      </c>
      <c r="C29" s="12">
        <v>832</v>
      </c>
      <c r="D29" s="12"/>
      <c r="E29" s="12"/>
      <c r="F29" s="12">
        <f aca="true" t="shared" si="4" ref="F29:F37">B29*0.15/2</f>
        <v>62.4</v>
      </c>
      <c r="G29" s="13">
        <f>(F29*0.45+F29*0.55*0.8)</f>
        <v>55.536</v>
      </c>
      <c r="H29" s="14">
        <v>6</v>
      </c>
      <c r="I29" s="26"/>
    </row>
    <row r="30" spans="1:9" ht="14.25">
      <c r="A30" s="11" t="s">
        <v>33</v>
      </c>
      <c r="B30" s="12">
        <f t="shared" si="3"/>
        <v>1417</v>
      </c>
      <c r="C30" s="12">
        <v>1417</v>
      </c>
      <c r="D30" s="12"/>
      <c r="E30" s="12"/>
      <c r="F30" s="12">
        <f t="shared" si="4"/>
        <v>106.27499999999999</v>
      </c>
      <c r="G30" s="13">
        <f>(F30*0.45+F30*0.55*0.8)</f>
        <v>94.58475</v>
      </c>
      <c r="H30" s="14">
        <v>11</v>
      </c>
      <c r="I30" s="26"/>
    </row>
    <row r="31" spans="1:9" ht="14.25">
      <c r="A31" s="11" t="s">
        <v>34</v>
      </c>
      <c r="B31" s="12">
        <f t="shared" si="3"/>
        <v>1637</v>
      </c>
      <c r="C31" s="12">
        <v>1637</v>
      </c>
      <c r="D31" s="12"/>
      <c r="E31" s="12"/>
      <c r="F31" s="12">
        <f t="shared" si="4"/>
        <v>122.77499999999999</v>
      </c>
      <c r="G31" s="13">
        <f>(F31*0.45+F31*0.55*0.8)</f>
        <v>109.26975</v>
      </c>
      <c r="H31" s="14">
        <f>F31-G31</f>
        <v>13.50524999999999</v>
      </c>
      <c r="I31" s="26"/>
    </row>
    <row r="32" spans="1:9" ht="14.25">
      <c r="A32" s="11" t="s">
        <v>35</v>
      </c>
      <c r="B32" s="12">
        <f t="shared" si="3"/>
        <v>2431</v>
      </c>
      <c r="C32" s="12">
        <v>2431</v>
      </c>
      <c r="D32" s="12"/>
      <c r="E32" s="12"/>
      <c r="F32" s="12">
        <f t="shared" si="4"/>
        <v>182.325</v>
      </c>
      <c r="G32" s="13">
        <f>(F32*0.45+F32*0.55*0.8)</f>
        <v>162.26925</v>
      </c>
      <c r="H32" s="14">
        <f>F32-G32</f>
        <v>20.05574999999999</v>
      </c>
      <c r="I32" s="26"/>
    </row>
    <row r="33" spans="1:9" ht="14.25">
      <c r="A33" s="11" t="s">
        <v>36</v>
      </c>
      <c r="B33" s="12">
        <f t="shared" si="3"/>
        <v>369</v>
      </c>
      <c r="C33" s="12">
        <v>369</v>
      </c>
      <c r="D33" s="12"/>
      <c r="E33" s="12"/>
      <c r="F33" s="12">
        <f t="shared" si="4"/>
        <v>27.675</v>
      </c>
      <c r="G33" s="13">
        <f>(F33*0.45+F33*0.55*0.6)</f>
        <v>21.5865</v>
      </c>
      <c r="H33" s="14">
        <f>F33-G33</f>
        <v>6.0885</v>
      </c>
      <c r="I33" s="26"/>
    </row>
    <row r="34" spans="1:9" ht="14.25">
      <c r="A34" s="11" t="s">
        <v>37</v>
      </c>
      <c r="B34" s="12">
        <f t="shared" si="3"/>
        <v>250</v>
      </c>
      <c r="C34" s="12">
        <v>250</v>
      </c>
      <c r="D34" s="12"/>
      <c r="E34" s="12"/>
      <c r="F34" s="12">
        <f t="shared" si="4"/>
        <v>18.75</v>
      </c>
      <c r="G34" s="13">
        <f>(F34*0.45+F34*0.55*0.8)</f>
        <v>16.6875</v>
      </c>
      <c r="H34" s="14">
        <f>F34-G34</f>
        <v>2.0625</v>
      </c>
      <c r="I34" s="26"/>
    </row>
    <row r="35" spans="1:9" ht="14.25">
      <c r="A35" s="11" t="s">
        <v>38</v>
      </c>
      <c r="B35" s="12">
        <f t="shared" si="3"/>
        <v>891</v>
      </c>
      <c r="C35" s="12">
        <v>891</v>
      </c>
      <c r="D35" s="12"/>
      <c r="E35" s="12"/>
      <c r="F35" s="12">
        <f t="shared" si="4"/>
        <v>66.825</v>
      </c>
      <c r="G35" s="13">
        <f>(F35*0.45+F35*0.55*0.8)</f>
        <v>59.47425000000001</v>
      </c>
      <c r="H35" s="14">
        <v>8</v>
      </c>
      <c r="I35" s="26"/>
    </row>
    <row r="36" spans="1:9" ht="14.25">
      <c r="A36" s="11" t="s">
        <v>39</v>
      </c>
      <c r="B36" s="12">
        <f t="shared" si="3"/>
        <v>302</v>
      </c>
      <c r="C36" s="12">
        <v>302</v>
      </c>
      <c r="D36" s="12"/>
      <c r="E36" s="12"/>
      <c r="F36" s="12">
        <f t="shared" si="4"/>
        <v>22.65</v>
      </c>
      <c r="G36" s="13">
        <f>(F36*0.45+F36*0.55*0.8)</f>
        <v>20.1585</v>
      </c>
      <c r="H36" s="14">
        <v>3</v>
      </c>
      <c r="I36" s="26"/>
    </row>
    <row r="37" spans="1:9" ht="14.25">
      <c r="A37" s="11" t="s">
        <v>40</v>
      </c>
      <c r="B37" s="12">
        <f t="shared" si="3"/>
        <v>3010</v>
      </c>
      <c r="C37" s="12">
        <v>1856</v>
      </c>
      <c r="D37" s="12">
        <v>1154</v>
      </c>
      <c r="E37" s="12"/>
      <c r="F37" s="12">
        <f t="shared" si="4"/>
        <v>225.75</v>
      </c>
      <c r="G37" s="13">
        <f>(F37*0.45+F37*0.55*0.4)</f>
        <v>151.2525</v>
      </c>
      <c r="H37" s="14">
        <v>75</v>
      </c>
      <c r="I37" s="26"/>
    </row>
    <row r="38" spans="1:9" ht="18.75" customHeight="1">
      <c r="A38" s="7" t="s">
        <v>41</v>
      </c>
      <c r="B38" s="8">
        <f>SUM(B39:B50)</f>
        <v>41284</v>
      </c>
      <c r="C38" s="8">
        <f>SUM(C39:C50)</f>
        <v>39039</v>
      </c>
      <c r="D38" s="8">
        <f>SUM(D39:D50)</f>
        <v>2245</v>
      </c>
      <c r="E38" s="8">
        <f>SUM(E39:E50)</f>
        <v>271</v>
      </c>
      <c r="F38" s="9">
        <v>3136</v>
      </c>
      <c r="G38" s="9">
        <v>1974</v>
      </c>
      <c r="H38" s="9">
        <v>1162</v>
      </c>
      <c r="I38" s="26"/>
    </row>
    <row r="39" spans="1:9" ht="14.25">
      <c r="A39" s="11" t="s">
        <v>10</v>
      </c>
      <c r="B39" s="12">
        <f aca="true" t="shared" si="5" ref="B39:B50">SUM(C39:D39)</f>
        <v>13192</v>
      </c>
      <c r="C39" s="12">
        <v>11101</v>
      </c>
      <c r="D39" s="12">
        <v>2091</v>
      </c>
      <c r="E39" s="12"/>
      <c r="F39" s="12">
        <f>B39*0.15/2</f>
        <v>989.4</v>
      </c>
      <c r="G39" s="13">
        <f>(F39*0.45+F39*0.55*0.2)</f>
        <v>554.0640000000001</v>
      </c>
      <c r="H39" s="14">
        <f aca="true" t="shared" si="6" ref="H39:H46">F39-G39</f>
        <v>435.3359999999999</v>
      </c>
      <c r="I39" s="26"/>
    </row>
    <row r="40" spans="1:9" ht="14.25">
      <c r="A40" s="11" t="s">
        <v>42</v>
      </c>
      <c r="B40" s="12">
        <f t="shared" si="5"/>
        <v>2252</v>
      </c>
      <c r="C40" s="12">
        <v>2252</v>
      </c>
      <c r="D40" s="12"/>
      <c r="E40" s="12"/>
      <c r="F40" s="12">
        <f>B40*0.15/2</f>
        <v>168.9</v>
      </c>
      <c r="G40" s="13">
        <f>(F40*0.45+F40*0.55*0.2)</f>
        <v>94.58400000000002</v>
      </c>
      <c r="H40" s="14">
        <f t="shared" si="6"/>
        <v>74.31599999999999</v>
      </c>
      <c r="I40" s="26"/>
    </row>
    <row r="41" spans="1:9" ht="14.25">
      <c r="A41" s="11" t="s">
        <v>43</v>
      </c>
      <c r="B41" s="12">
        <f t="shared" si="5"/>
        <v>4207</v>
      </c>
      <c r="C41" s="12">
        <v>4207</v>
      </c>
      <c r="D41" s="12"/>
      <c r="E41" s="12"/>
      <c r="F41" s="12">
        <f>B41*0.15/2</f>
        <v>315.525</v>
      </c>
      <c r="G41" s="13">
        <f>(F41*0.45+F41*0.55*0.2)</f>
        <v>176.694</v>
      </c>
      <c r="H41" s="14">
        <f t="shared" si="6"/>
        <v>138.831</v>
      </c>
      <c r="I41" s="26"/>
    </row>
    <row r="42" spans="1:9" ht="14.25">
      <c r="A42" s="11" t="s">
        <v>44</v>
      </c>
      <c r="B42" s="12">
        <f t="shared" si="5"/>
        <v>171</v>
      </c>
      <c r="C42" s="12">
        <v>171</v>
      </c>
      <c r="D42" s="12"/>
      <c r="E42" s="12"/>
      <c r="F42" s="12">
        <f>B42*0.15/2</f>
        <v>12.825</v>
      </c>
      <c r="G42" s="13">
        <f>(F42*0.45+F42*0.55*0.2)</f>
        <v>7.182</v>
      </c>
      <c r="H42" s="14">
        <f t="shared" si="6"/>
        <v>5.642999999999999</v>
      </c>
      <c r="I42" s="26"/>
    </row>
    <row r="43" spans="1:9" ht="14.25">
      <c r="A43" s="11" t="s">
        <v>45</v>
      </c>
      <c r="B43" s="12">
        <f t="shared" si="5"/>
        <v>979</v>
      </c>
      <c r="C43" s="12">
        <v>825</v>
      </c>
      <c r="D43" s="12">
        <v>154</v>
      </c>
      <c r="E43" s="12"/>
      <c r="F43" s="12">
        <f>B43*0.15/2</f>
        <v>73.425</v>
      </c>
      <c r="G43" s="13">
        <f>(F43*0.45+F43*0.55*0.2)</f>
        <v>41.117999999999995</v>
      </c>
      <c r="H43" s="14">
        <f t="shared" si="6"/>
        <v>32.307</v>
      </c>
      <c r="I43" s="26"/>
    </row>
    <row r="44" spans="1:9" ht="36">
      <c r="A44" s="11" t="s">
        <v>46</v>
      </c>
      <c r="B44" s="12">
        <f t="shared" si="5"/>
        <v>3456</v>
      </c>
      <c r="C44" s="12">
        <v>3456</v>
      </c>
      <c r="D44" s="12"/>
      <c r="E44" s="12">
        <v>271</v>
      </c>
      <c r="F44" s="12">
        <f>B44*0.15/2+E44*0.15</f>
        <v>299.84999999999997</v>
      </c>
      <c r="G44" s="13">
        <f>(F44*0.45+F44*0.55*0.6)</f>
        <v>233.88299999999998</v>
      </c>
      <c r="H44" s="14">
        <f t="shared" si="6"/>
        <v>65.96699999999998</v>
      </c>
      <c r="I44" s="26" t="s">
        <v>196</v>
      </c>
    </row>
    <row r="45" spans="1:9" ht="14.25">
      <c r="A45" s="11" t="s">
        <v>47</v>
      </c>
      <c r="B45" s="12">
        <f t="shared" si="5"/>
        <v>3275</v>
      </c>
      <c r="C45" s="12">
        <v>3275</v>
      </c>
      <c r="D45" s="12"/>
      <c r="E45" s="12"/>
      <c r="F45" s="12">
        <f aca="true" t="shared" si="7" ref="F45:F50">B45*0.15/2</f>
        <v>245.625</v>
      </c>
      <c r="G45" s="13">
        <f>(F45*0.45+F45*0.55*0.6)</f>
        <v>191.58749999999998</v>
      </c>
      <c r="H45" s="14">
        <f t="shared" si="6"/>
        <v>54.03750000000002</v>
      </c>
      <c r="I45" s="26"/>
    </row>
    <row r="46" spans="1:9" ht="14.25">
      <c r="A46" s="11" t="s">
        <v>48</v>
      </c>
      <c r="B46" s="12">
        <f t="shared" si="5"/>
        <v>897</v>
      </c>
      <c r="C46" s="12">
        <v>897</v>
      </c>
      <c r="D46" s="12"/>
      <c r="E46" s="12"/>
      <c r="F46" s="12">
        <f t="shared" si="7"/>
        <v>67.27499999999999</v>
      </c>
      <c r="G46" s="13">
        <f>(F46*0.45+F46*0.55*0.6)</f>
        <v>52.47449999999999</v>
      </c>
      <c r="H46" s="14">
        <f t="shared" si="6"/>
        <v>14.8005</v>
      </c>
      <c r="I46" s="26"/>
    </row>
    <row r="47" spans="1:9" ht="14.25">
      <c r="A47" s="11" t="s">
        <v>49</v>
      </c>
      <c r="B47" s="12">
        <f t="shared" si="5"/>
        <v>811</v>
      </c>
      <c r="C47" s="12">
        <v>811</v>
      </c>
      <c r="D47" s="12"/>
      <c r="E47" s="12"/>
      <c r="F47" s="12">
        <f t="shared" si="7"/>
        <v>60.824999999999996</v>
      </c>
      <c r="G47" s="13">
        <f>(F47*0.45+F47*0.55*0.6)</f>
        <v>47.4435</v>
      </c>
      <c r="H47" s="14">
        <v>14</v>
      </c>
      <c r="I47" s="26"/>
    </row>
    <row r="48" spans="1:9" ht="14.25">
      <c r="A48" s="11" t="s">
        <v>50</v>
      </c>
      <c r="B48" s="12">
        <f t="shared" si="5"/>
        <v>966</v>
      </c>
      <c r="C48" s="12">
        <v>966</v>
      </c>
      <c r="D48" s="12"/>
      <c r="E48" s="12"/>
      <c r="F48" s="12">
        <f t="shared" si="7"/>
        <v>72.45</v>
      </c>
      <c r="G48" s="13">
        <f>(F48*0.45+F48*0.55*0.2)</f>
        <v>40.572</v>
      </c>
      <c r="H48" s="14">
        <v>31</v>
      </c>
      <c r="I48" s="26"/>
    </row>
    <row r="49" spans="1:9" ht="14.25">
      <c r="A49" s="11" t="s">
        <v>51</v>
      </c>
      <c r="B49" s="12">
        <f t="shared" si="5"/>
        <v>6965</v>
      </c>
      <c r="C49" s="12">
        <v>6965</v>
      </c>
      <c r="D49" s="12"/>
      <c r="E49" s="12"/>
      <c r="F49" s="12">
        <f t="shared" si="7"/>
        <v>522.375</v>
      </c>
      <c r="G49" s="13">
        <f>(F49*0.45+F49*0.55*0.2)</f>
        <v>292.53</v>
      </c>
      <c r="H49" s="14">
        <v>229</v>
      </c>
      <c r="I49" s="26"/>
    </row>
    <row r="50" spans="1:9" ht="14.25">
      <c r="A50" s="11" t="s">
        <v>52</v>
      </c>
      <c r="B50" s="12">
        <f t="shared" si="5"/>
        <v>4113</v>
      </c>
      <c r="C50" s="12">
        <v>4113</v>
      </c>
      <c r="D50" s="12"/>
      <c r="E50" s="12"/>
      <c r="F50" s="12">
        <f t="shared" si="7"/>
        <v>308.47499999999997</v>
      </c>
      <c r="G50" s="13">
        <f>(F50*0.45+F50*0.55*0.6)</f>
        <v>240.6105</v>
      </c>
      <c r="H50" s="14">
        <v>67</v>
      </c>
      <c r="I50" s="26"/>
    </row>
    <row r="51" spans="1:9" ht="24" customHeight="1">
      <c r="A51" s="7" t="s">
        <v>53</v>
      </c>
      <c r="B51" s="8">
        <f>SUM(B52:B63)</f>
        <v>20928</v>
      </c>
      <c r="C51" s="8">
        <f>SUM(C52:C63)</f>
        <v>17862</v>
      </c>
      <c r="D51" s="8">
        <f>SUM(D52:D63)</f>
        <v>3066</v>
      </c>
      <c r="E51" s="8">
        <f>SUM(E52:E63)</f>
        <v>771</v>
      </c>
      <c r="F51" s="9">
        <v>1666</v>
      </c>
      <c r="G51" s="9">
        <v>1315</v>
      </c>
      <c r="H51" s="9">
        <v>351</v>
      </c>
      <c r="I51" s="26"/>
    </row>
    <row r="52" spans="1:9" ht="14.25">
      <c r="A52" s="11" t="s">
        <v>10</v>
      </c>
      <c r="B52" s="12">
        <f aca="true" t="shared" si="8" ref="B52:B63">SUM(C52:D52)</f>
        <v>9868</v>
      </c>
      <c r="C52" s="12">
        <v>8574</v>
      </c>
      <c r="D52" s="12">
        <v>1294</v>
      </c>
      <c r="E52" s="12"/>
      <c r="F52" s="12">
        <f aca="true" t="shared" si="9" ref="F52:F61">B52*0.15/2</f>
        <v>740.1</v>
      </c>
      <c r="G52" s="13">
        <f>(F52*0.45+F52*0.55*0.4)</f>
        <v>495.8670000000001</v>
      </c>
      <c r="H52" s="14">
        <f>F52-G52</f>
        <v>244.23299999999995</v>
      </c>
      <c r="I52" s="26"/>
    </row>
    <row r="53" spans="1:9" ht="14.25">
      <c r="A53" s="11" t="s">
        <v>54</v>
      </c>
      <c r="B53" s="12">
        <f t="shared" si="8"/>
        <v>169</v>
      </c>
      <c r="C53" s="12">
        <v>169</v>
      </c>
      <c r="D53" s="12"/>
      <c r="E53" s="12"/>
      <c r="F53" s="12">
        <f t="shared" si="9"/>
        <v>12.674999999999999</v>
      </c>
      <c r="G53" s="13">
        <f>(F53*0.45+F53*0.55*0.4)</f>
        <v>8.49225</v>
      </c>
      <c r="H53" s="14">
        <v>5</v>
      </c>
      <c r="I53" s="26"/>
    </row>
    <row r="54" spans="1:9" ht="14.25">
      <c r="A54" s="11" t="s">
        <v>55</v>
      </c>
      <c r="B54" s="12">
        <f t="shared" si="8"/>
        <v>188</v>
      </c>
      <c r="C54" s="12">
        <v>188</v>
      </c>
      <c r="D54" s="12"/>
      <c r="E54" s="12"/>
      <c r="F54" s="12">
        <f t="shared" si="9"/>
        <v>14.1</v>
      </c>
      <c r="G54" s="13">
        <f>(F54*0.45+F54*0.55*0.4)</f>
        <v>9.447</v>
      </c>
      <c r="H54" s="14">
        <f>F54-G54</f>
        <v>4.6530000000000005</v>
      </c>
      <c r="I54" s="26"/>
    </row>
    <row r="55" spans="1:9" ht="14.25">
      <c r="A55" s="11" t="s">
        <v>56</v>
      </c>
      <c r="B55" s="12">
        <f t="shared" si="8"/>
        <v>713</v>
      </c>
      <c r="C55" s="12">
        <v>713</v>
      </c>
      <c r="D55" s="12"/>
      <c r="E55" s="12"/>
      <c r="F55" s="12">
        <f t="shared" si="9"/>
        <v>53.475</v>
      </c>
      <c r="G55" s="13">
        <f aca="true" t="shared" si="10" ref="G55:G63">(F55*0.45+F55*0.55*0.8)</f>
        <v>47.59275000000001</v>
      </c>
      <c r="H55" s="14">
        <v>5</v>
      </c>
      <c r="I55" s="26"/>
    </row>
    <row r="56" spans="1:9" ht="14.25">
      <c r="A56" s="11" t="s">
        <v>57</v>
      </c>
      <c r="B56" s="12">
        <f t="shared" si="8"/>
        <v>1553</v>
      </c>
      <c r="C56" s="12">
        <v>1079</v>
      </c>
      <c r="D56" s="12">
        <v>474</v>
      </c>
      <c r="E56" s="12"/>
      <c r="F56" s="12">
        <f t="shared" si="9"/>
        <v>116.475</v>
      </c>
      <c r="G56" s="13">
        <f t="shared" si="10"/>
        <v>103.66275</v>
      </c>
      <c r="H56" s="14">
        <v>12</v>
      </c>
      <c r="I56" s="26"/>
    </row>
    <row r="57" spans="1:9" ht="14.25">
      <c r="A57" s="11" t="s">
        <v>58</v>
      </c>
      <c r="B57" s="12">
        <f t="shared" si="8"/>
        <v>604</v>
      </c>
      <c r="C57" s="12">
        <v>356</v>
      </c>
      <c r="D57" s="12">
        <v>248</v>
      </c>
      <c r="E57" s="12"/>
      <c r="F57" s="12">
        <f t="shared" si="9"/>
        <v>45.3</v>
      </c>
      <c r="G57" s="13">
        <f t="shared" si="10"/>
        <v>40.317</v>
      </c>
      <c r="H57" s="14">
        <f>F57-G57</f>
        <v>4.982999999999997</v>
      </c>
      <c r="I57" s="26"/>
    </row>
    <row r="58" spans="1:9" ht="14.25">
      <c r="A58" s="11" t="s">
        <v>59</v>
      </c>
      <c r="B58" s="12">
        <f t="shared" si="8"/>
        <v>491</v>
      </c>
      <c r="C58" s="12">
        <v>491</v>
      </c>
      <c r="D58" s="12"/>
      <c r="E58" s="12"/>
      <c r="F58" s="12">
        <f t="shared" si="9"/>
        <v>36.824999999999996</v>
      </c>
      <c r="G58" s="13">
        <f t="shared" si="10"/>
        <v>32.774249999999995</v>
      </c>
      <c r="H58" s="14">
        <f>F58-G58</f>
        <v>4.050750000000001</v>
      </c>
      <c r="I58" s="26"/>
    </row>
    <row r="59" spans="1:9" ht="14.25">
      <c r="A59" s="11" t="s">
        <v>60</v>
      </c>
      <c r="B59" s="12">
        <f t="shared" si="8"/>
        <v>1006</v>
      </c>
      <c r="C59" s="12">
        <v>1006</v>
      </c>
      <c r="D59" s="12"/>
      <c r="E59" s="12"/>
      <c r="F59" s="12">
        <f t="shared" si="9"/>
        <v>75.45</v>
      </c>
      <c r="G59" s="13">
        <f t="shared" si="10"/>
        <v>67.1505</v>
      </c>
      <c r="H59" s="14">
        <f>F59-G59</f>
        <v>8.299500000000009</v>
      </c>
      <c r="I59" s="26"/>
    </row>
    <row r="60" spans="1:9" ht="14.25">
      <c r="A60" s="11" t="s">
        <v>61</v>
      </c>
      <c r="B60" s="12">
        <f t="shared" si="8"/>
        <v>1319</v>
      </c>
      <c r="C60" s="12">
        <v>1319</v>
      </c>
      <c r="D60" s="12"/>
      <c r="E60" s="12"/>
      <c r="F60" s="12">
        <f t="shared" si="9"/>
        <v>98.925</v>
      </c>
      <c r="G60" s="13">
        <f t="shared" si="10"/>
        <v>88.04325</v>
      </c>
      <c r="H60" s="14">
        <f>F60-G60</f>
        <v>10.881749999999997</v>
      </c>
      <c r="I60" s="26"/>
    </row>
    <row r="61" spans="1:9" ht="14.25">
      <c r="A61" s="11" t="s">
        <v>62</v>
      </c>
      <c r="B61" s="12">
        <f t="shared" si="8"/>
        <v>1546</v>
      </c>
      <c r="C61" s="12">
        <v>1171</v>
      </c>
      <c r="D61" s="12">
        <v>375</v>
      </c>
      <c r="E61" s="12"/>
      <c r="F61" s="12">
        <f t="shared" si="9"/>
        <v>115.94999999999999</v>
      </c>
      <c r="G61" s="13">
        <f t="shared" si="10"/>
        <v>103.1955</v>
      </c>
      <c r="H61" s="14">
        <f>F61-G61</f>
        <v>12.754499999999993</v>
      </c>
      <c r="I61" s="26"/>
    </row>
    <row r="62" spans="1:9" ht="36">
      <c r="A62" s="11" t="s">
        <v>63</v>
      </c>
      <c r="B62" s="12">
        <f t="shared" si="8"/>
        <v>1327</v>
      </c>
      <c r="C62" s="12">
        <v>1327</v>
      </c>
      <c r="D62" s="12"/>
      <c r="E62" s="12">
        <v>239</v>
      </c>
      <c r="F62" s="12">
        <f>B62*0.15/2+E62*0.15/2</f>
        <v>117.44999999999999</v>
      </c>
      <c r="G62" s="13">
        <f t="shared" si="10"/>
        <v>104.53049999999999</v>
      </c>
      <c r="H62" s="14">
        <v>12</v>
      </c>
      <c r="I62" s="26" t="s">
        <v>100</v>
      </c>
    </row>
    <row r="63" spans="1:9" ht="36">
      <c r="A63" s="11" t="s">
        <v>64</v>
      </c>
      <c r="B63" s="12">
        <f t="shared" si="8"/>
        <v>2144</v>
      </c>
      <c r="C63" s="12">
        <v>1469</v>
      </c>
      <c r="D63" s="12">
        <v>675</v>
      </c>
      <c r="E63" s="12">
        <v>532</v>
      </c>
      <c r="F63" s="12">
        <f>B63*0.15/2+E63*0.15</f>
        <v>240.59999999999997</v>
      </c>
      <c r="G63" s="13">
        <f t="shared" si="10"/>
        <v>214.13399999999996</v>
      </c>
      <c r="H63" s="14">
        <v>27</v>
      </c>
      <c r="I63" s="26" t="s">
        <v>98</v>
      </c>
    </row>
    <row r="64" spans="1:9" ht="18.75" customHeight="1">
      <c r="A64" s="7" t="s">
        <v>65</v>
      </c>
      <c r="B64" s="8">
        <f>SUM(B65:B75)</f>
        <v>18187</v>
      </c>
      <c r="C64" s="8">
        <f>SUM(C65:C75)</f>
        <v>13154</v>
      </c>
      <c r="D64" s="8">
        <f>SUM(D65:D75)</f>
        <v>5033</v>
      </c>
      <c r="E64" s="8">
        <f>SUM(E65:E75)</f>
        <v>56</v>
      </c>
      <c r="F64" s="9">
        <f>SUM(F65:F75)</f>
        <v>1368.2250000000001</v>
      </c>
      <c r="G64" s="9">
        <v>1127</v>
      </c>
      <c r="H64" s="9">
        <v>241</v>
      </c>
      <c r="I64" s="26"/>
    </row>
    <row r="65" spans="1:9" ht="14.25">
      <c r="A65" s="11" t="s">
        <v>10</v>
      </c>
      <c r="B65" s="12">
        <f aca="true" t="shared" si="11" ref="B65:B84">SUM(C65:D65)</f>
        <v>10263</v>
      </c>
      <c r="C65" s="12">
        <v>5689</v>
      </c>
      <c r="D65" s="12">
        <v>4574</v>
      </c>
      <c r="E65" s="12"/>
      <c r="F65" s="12">
        <f aca="true" t="shared" si="12" ref="F65:F72">B65*0.15/2</f>
        <v>769.725</v>
      </c>
      <c r="G65" s="13">
        <f>(F65*0.45+F65*0.55*0.6)</f>
        <v>600.3855000000001</v>
      </c>
      <c r="H65" s="14">
        <v>170</v>
      </c>
      <c r="I65" s="26"/>
    </row>
    <row r="66" spans="1:9" ht="14.25">
      <c r="A66" s="11" t="s">
        <v>66</v>
      </c>
      <c r="B66" s="12">
        <f t="shared" si="11"/>
        <v>656</v>
      </c>
      <c r="C66" s="12">
        <v>656</v>
      </c>
      <c r="D66" s="12"/>
      <c r="E66" s="12"/>
      <c r="F66" s="12">
        <f t="shared" si="12"/>
        <v>49.199999999999996</v>
      </c>
      <c r="G66" s="13">
        <f>(F66*0.45+F66*0.55*0.6)</f>
        <v>38.37599999999999</v>
      </c>
      <c r="H66" s="14">
        <f>F66-G66</f>
        <v>10.824000000000005</v>
      </c>
      <c r="I66" s="26"/>
    </row>
    <row r="67" spans="1:9" ht="14.25">
      <c r="A67" s="11" t="s">
        <v>67</v>
      </c>
      <c r="B67" s="12">
        <f t="shared" si="11"/>
        <v>1294</v>
      </c>
      <c r="C67" s="12">
        <v>1294</v>
      </c>
      <c r="D67" s="12"/>
      <c r="E67" s="12"/>
      <c r="F67" s="12">
        <f t="shared" si="12"/>
        <v>97.05</v>
      </c>
      <c r="G67" s="13">
        <f aca="true" t="shared" si="13" ref="G67:G75">(F67*0.45+F67*0.55*0.8)</f>
        <v>86.37450000000001</v>
      </c>
      <c r="H67" s="14">
        <f>F67-G67</f>
        <v>10.675499999999985</v>
      </c>
      <c r="I67" s="26"/>
    </row>
    <row r="68" spans="1:9" ht="14.25">
      <c r="A68" s="18" t="s">
        <v>68</v>
      </c>
      <c r="B68" s="12">
        <f t="shared" si="11"/>
        <v>789</v>
      </c>
      <c r="C68" s="12">
        <v>789</v>
      </c>
      <c r="D68" s="12"/>
      <c r="E68" s="12"/>
      <c r="F68" s="12">
        <f t="shared" si="12"/>
        <v>59.175</v>
      </c>
      <c r="G68" s="13">
        <f t="shared" si="13"/>
        <v>52.66575</v>
      </c>
      <c r="H68" s="14">
        <v>6</v>
      </c>
      <c r="I68" s="26"/>
    </row>
    <row r="69" spans="1:9" ht="14.25">
      <c r="A69" s="18" t="s">
        <v>69</v>
      </c>
      <c r="B69" s="12">
        <f t="shared" si="11"/>
        <v>488</v>
      </c>
      <c r="C69" s="12">
        <v>488</v>
      </c>
      <c r="D69" s="12"/>
      <c r="E69" s="12"/>
      <c r="F69" s="12">
        <f t="shared" si="12"/>
        <v>36.6</v>
      </c>
      <c r="G69" s="13">
        <f t="shared" si="13"/>
        <v>32.574000000000005</v>
      </c>
      <c r="H69" s="14">
        <f aca="true" t="shared" si="14" ref="H69:H75">F69-G69</f>
        <v>4.025999999999996</v>
      </c>
      <c r="I69" s="26"/>
    </row>
    <row r="70" spans="1:9" ht="14.25">
      <c r="A70" s="18" t="s">
        <v>70</v>
      </c>
      <c r="B70" s="12">
        <f t="shared" si="11"/>
        <v>349</v>
      </c>
      <c r="C70" s="12">
        <v>349</v>
      </c>
      <c r="D70" s="12"/>
      <c r="E70" s="12"/>
      <c r="F70" s="12">
        <f t="shared" si="12"/>
        <v>26.175</v>
      </c>
      <c r="G70" s="13">
        <f t="shared" si="13"/>
        <v>23.295750000000005</v>
      </c>
      <c r="H70" s="14">
        <f t="shared" si="14"/>
        <v>2.8792499999999954</v>
      </c>
      <c r="I70" s="26"/>
    </row>
    <row r="71" spans="1:9" ht="14.25">
      <c r="A71" s="18" t="s">
        <v>71</v>
      </c>
      <c r="B71" s="12">
        <f t="shared" si="11"/>
        <v>256</v>
      </c>
      <c r="C71" s="12">
        <v>256</v>
      </c>
      <c r="D71" s="12"/>
      <c r="E71" s="12"/>
      <c r="F71" s="12">
        <f t="shared" si="12"/>
        <v>19.2</v>
      </c>
      <c r="G71" s="13">
        <f t="shared" si="13"/>
        <v>17.088</v>
      </c>
      <c r="H71" s="14">
        <f t="shared" si="14"/>
        <v>2.1119999999999983</v>
      </c>
      <c r="I71" s="26"/>
    </row>
    <row r="72" spans="1:9" ht="14.25">
      <c r="A72" s="18" t="s">
        <v>72</v>
      </c>
      <c r="B72" s="12">
        <f t="shared" si="11"/>
        <v>1359</v>
      </c>
      <c r="C72" s="12">
        <v>1359</v>
      </c>
      <c r="D72" s="12"/>
      <c r="E72" s="12"/>
      <c r="F72" s="12">
        <f t="shared" si="12"/>
        <v>101.925</v>
      </c>
      <c r="G72" s="13">
        <f t="shared" si="13"/>
        <v>90.71325000000002</v>
      </c>
      <c r="H72" s="14">
        <f t="shared" si="14"/>
        <v>11.21174999999998</v>
      </c>
      <c r="I72" s="26"/>
    </row>
    <row r="73" spans="1:9" ht="36">
      <c r="A73" s="18" t="s">
        <v>73</v>
      </c>
      <c r="B73" s="12">
        <f t="shared" si="11"/>
        <v>934</v>
      </c>
      <c r="C73" s="12">
        <v>934</v>
      </c>
      <c r="D73" s="12"/>
      <c r="E73" s="12">
        <v>56</v>
      </c>
      <c r="F73" s="12">
        <f>B73*0.15/2+E73*0.15/2</f>
        <v>74.25</v>
      </c>
      <c r="G73" s="13">
        <f t="shared" si="13"/>
        <v>66.08250000000001</v>
      </c>
      <c r="H73" s="14">
        <f t="shared" si="14"/>
        <v>8.16749999999999</v>
      </c>
      <c r="I73" s="26" t="s">
        <v>102</v>
      </c>
    </row>
    <row r="74" spans="1:9" ht="14.25">
      <c r="A74" s="18" t="s">
        <v>74</v>
      </c>
      <c r="B74" s="12">
        <f t="shared" si="11"/>
        <v>1447</v>
      </c>
      <c r="C74" s="12">
        <v>1340</v>
      </c>
      <c r="D74" s="12">
        <v>107</v>
      </c>
      <c r="E74" s="12"/>
      <c r="F74" s="12">
        <f>B74*0.15/2+E74*0.15</f>
        <v>108.52499999999999</v>
      </c>
      <c r="G74" s="13">
        <f t="shared" si="13"/>
        <v>96.58725000000001</v>
      </c>
      <c r="H74" s="14">
        <f t="shared" si="14"/>
        <v>11.93774999999998</v>
      </c>
      <c r="I74" s="26"/>
    </row>
    <row r="75" spans="1:9" ht="14.25">
      <c r="A75" s="11" t="s">
        <v>75</v>
      </c>
      <c r="B75" s="12">
        <f t="shared" si="11"/>
        <v>352</v>
      </c>
      <c r="C75" s="12"/>
      <c r="D75" s="12">
        <v>352</v>
      </c>
      <c r="E75" s="12"/>
      <c r="F75" s="12">
        <f>B75*0.15/2+E75*0.15</f>
        <v>26.4</v>
      </c>
      <c r="G75" s="13">
        <f t="shared" si="13"/>
        <v>23.496</v>
      </c>
      <c r="H75" s="14">
        <f t="shared" si="14"/>
        <v>2.904</v>
      </c>
      <c r="I75" s="26"/>
    </row>
    <row r="76" spans="1:9" ht="17.25" customHeight="1">
      <c r="A76" s="7" t="s">
        <v>76</v>
      </c>
      <c r="B76" s="8">
        <f t="shared" si="11"/>
        <v>24866</v>
      </c>
      <c r="C76" s="8">
        <f>SUM(C77:C84)</f>
        <v>17560</v>
      </c>
      <c r="D76" s="8">
        <f>SUM(D77:D84)</f>
        <v>7306</v>
      </c>
      <c r="E76" s="8"/>
      <c r="F76" s="9">
        <v>1864</v>
      </c>
      <c r="G76" s="9">
        <v>1408</v>
      </c>
      <c r="H76" s="9">
        <f>SUM(H77:H84)</f>
        <v>455.55949999999996</v>
      </c>
      <c r="I76" s="26"/>
    </row>
    <row r="77" spans="1:9" ht="14.25">
      <c r="A77" s="11" t="s">
        <v>10</v>
      </c>
      <c r="B77" s="12">
        <f t="shared" si="11"/>
        <v>12331</v>
      </c>
      <c r="C77" s="12">
        <v>5025</v>
      </c>
      <c r="D77" s="12">
        <v>7306</v>
      </c>
      <c r="E77" s="12"/>
      <c r="F77" s="12">
        <f aca="true" t="shared" si="15" ref="F77:F84">B77*0.15/2+E77*0.15</f>
        <v>924.8249999999999</v>
      </c>
      <c r="G77" s="13">
        <f>(F77*0.45+F77*0.55*0.4)</f>
        <v>619.63275</v>
      </c>
      <c r="H77" s="14">
        <f>F77-G77</f>
        <v>305.19224999999994</v>
      </c>
      <c r="I77" s="26"/>
    </row>
    <row r="78" spans="1:9" ht="14.25">
      <c r="A78" s="11" t="s">
        <v>77</v>
      </c>
      <c r="B78" s="12">
        <f t="shared" si="11"/>
        <v>2858</v>
      </c>
      <c r="C78" s="12">
        <v>2858</v>
      </c>
      <c r="D78" s="12"/>
      <c r="E78" s="12"/>
      <c r="F78" s="12">
        <f t="shared" si="15"/>
        <v>214.35</v>
      </c>
      <c r="G78" s="13">
        <f>(F78*0.45+F78*0.55*0.4)</f>
        <v>143.61450000000002</v>
      </c>
      <c r="H78" s="14">
        <v>70</v>
      </c>
      <c r="I78" s="26"/>
    </row>
    <row r="79" spans="1:9" ht="14.25">
      <c r="A79" s="11" t="s">
        <v>78</v>
      </c>
      <c r="B79" s="12">
        <f t="shared" si="11"/>
        <v>784</v>
      </c>
      <c r="C79" s="12">
        <v>784</v>
      </c>
      <c r="D79" s="12"/>
      <c r="E79" s="12"/>
      <c r="F79" s="12">
        <f t="shared" si="15"/>
        <v>58.8</v>
      </c>
      <c r="G79" s="13">
        <f aca="true" t="shared" si="16" ref="G79:G84">(F79*0.45+F79*0.55*0.8)</f>
        <v>52.33200000000001</v>
      </c>
      <c r="H79" s="14">
        <v>7</v>
      </c>
      <c r="I79" s="26"/>
    </row>
    <row r="80" spans="1:9" ht="14.25">
      <c r="A80" s="11" t="s">
        <v>79</v>
      </c>
      <c r="B80" s="12">
        <f t="shared" si="11"/>
        <v>3046</v>
      </c>
      <c r="C80" s="12">
        <v>3046</v>
      </c>
      <c r="D80" s="12"/>
      <c r="E80" s="12"/>
      <c r="F80" s="12">
        <f t="shared" si="15"/>
        <v>228.45</v>
      </c>
      <c r="G80" s="13">
        <f t="shared" si="16"/>
        <v>203.3205</v>
      </c>
      <c r="H80" s="14">
        <f>F80-G80</f>
        <v>25.12949999999998</v>
      </c>
      <c r="I80" s="26"/>
    </row>
    <row r="81" spans="1:9" ht="14.25">
      <c r="A81" s="11" t="s">
        <v>80</v>
      </c>
      <c r="B81" s="12">
        <f t="shared" si="11"/>
        <v>677</v>
      </c>
      <c r="C81" s="12">
        <v>677</v>
      </c>
      <c r="D81" s="12"/>
      <c r="E81" s="12"/>
      <c r="F81" s="12">
        <f t="shared" si="15"/>
        <v>50.775</v>
      </c>
      <c r="G81" s="13">
        <f t="shared" si="16"/>
        <v>45.189750000000004</v>
      </c>
      <c r="H81" s="14">
        <f>F81-G81</f>
        <v>5.585249999999995</v>
      </c>
      <c r="I81" s="26"/>
    </row>
    <row r="82" spans="1:9" ht="14.25">
      <c r="A82" s="11" t="s">
        <v>81</v>
      </c>
      <c r="B82" s="12">
        <f t="shared" si="11"/>
        <v>2268</v>
      </c>
      <c r="C82" s="12">
        <v>2268</v>
      </c>
      <c r="D82" s="12"/>
      <c r="E82" s="12"/>
      <c r="F82" s="12">
        <f t="shared" si="15"/>
        <v>170.1</v>
      </c>
      <c r="G82" s="13">
        <f t="shared" si="16"/>
        <v>151.389</v>
      </c>
      <c r="H82" s="14">
        <f>F82-G82</f>
        <v>18.710999999999984</v>
      </c>
      <c r="I82" s="26"/>
    </row>
    <row r="83" spans="1:9" ht="14.25">
      <c r="A83" s="11" t="s">
        <v>82</v>
      </c>
      <c r="B83" s="12">
        <f t="shared" si="11"/>
        <v>1685</v>
      </c>
      <c r="C83" s="12">
        <v>1685</v>
      </c>
      <c r="D83" s="12"/>
      <c r="E83" s="12"/>
      <c r="F83" s="12">
        <f t="shared" si="15"/>
        <v>126.375</v>
      </c>
      <c r="G83" s="13">
        <f t="shared" si="16"/>
        <v>112.47375000000001</v>
      </c>
      <c r="H83" s="14">
        <f>F83-G83</f>
        <v>13.90124999999999</v>
      </c>
      <c r="I83" s="26"/>
    </row>
    <row r="84" spans="1:9" ht="14.25">
      <c r="A84" s="11" t="s">
        <v>83</v>
      </c>
      <c r="B84" s="12">
        <f t="shared" si="11"/>
        <v>1217</v>
      </c>
      <c r="C84" s="12">
        <v>1217</v>
      </c>
      <c r="D84" s="12"/>
      <c r="E84" s="12"/>
      <c r="F84" s="12">
        <f t="shared" si="15"/>
        <v>91.27499999999999</v>
      </c>
      <c r="G84" s="13">
        <f t="shared" si="16"/>
        <v>81.23474999999999</v>
      </c>
      <c r="H84" s="14">
        <f>F84-G84</f>
        <v>10.04025</v>
      </c>
      <c r="I84" s="26"/>
    </row>
    <row r="85" spans="1:9" ht="18.75" customHeight="1">
      <c r="A85" s="7" t="s">
        <v>84</v>
      </c>
      <c r="B85" s="8">
        <f>SUM(B86:B95)</f>
        <v>20008</v>
      </c>
      <c r="C85" s="8">
        <f>SUM(C86:C95)</f>
        <v>19745</v>
      </c>
      <c r="D85" s="8">
        <f>SUM(D86:D95)</f>
        <v>263</v>
      </c>
      <c r="E85" s="8"/>
      <c r="F85" s="9">
        <v>1501</v>
      </c>
      <c r="G85" s="9">
        <v>1334</v>
      </c>
      <c r="H85" s="9">
        <v>167</v>
      </c>
      <c r="I85" s="26"/>
    </row>
    <row r="86" spans="1:9" ht="14.25">
      <c r="A86" s="11" t="s">
        <v>10</v>
      </c>
      <c r="B86" s="12">
        <f aca="true" t="shared" si="17" ref="B86:B95">SUM(C86:D86)</f>
        <v>5592</v>
      </c>
      <c r="C86" s="12">
        <v>5544</v>
      </c>
      <c r="D86" s="12">
        <v>48</v>
      </c>
      <c r="E86" s="12"/>
      <c r="F86" s="12">
        <f aca="true" t="shared" si="18" ref="F86:F95">B86*0.15/2+E86*0.15</f>
        <v>419.4</v>
      </c>
      <c r="G86" s="13">
        <f aca="true" t="shared" si="19" ref="G86:G95">(F86*0.45+F86*0.55*0.8)</f>
        <v>373.266</v>
      </c>
      <c r="H86" s="14">
        <f>F86-G86</f>
        <v>46.13399999999996</v>
      </c>
      <c r="I86" s="26"/>
    </row>
    <row r="87" spans="1:9" ht="14.25">
      <c r="A87" s="11" t="s">
        <v>85</v>
      </c>
      <c r="B87" s="12">
        <f t="shared" si="17"/>
        <v>2011</v>
      </c>
      <c r="C87" s="12">
        <v>2011</v>
      </c>
      <c r="D87" s="12"/>
      <c r="E87" s="12"/>
      <c r="F87" s="12">
        <f t="shared" si="18"/>
        <v>150.825</v>
      </c>
      <c r="G87" s="13">
        <f t="shared" si="19"/>
        <v>134.23425</v>
      </c>
      <c r="H87" s="14">
        <f>F87-G87</f>
        <v>16.590749999999986</v>
      </c>
      <c r="I87" s="26"/>
    </row>
    <row r="88" spans="1:9" ht="14.25">
      <c r="A88" s="11" t="s">
        <v>86</v>
      </c>
      <c r="B88" s="12">
        <f t="shared" si="17"/>
        <v>2053</v>
      </c>
      <c r="C88" s="12">
        <v>1990</v>
      </c>
      <c r="D88" s="12">
        <v>63</v>
      </c>
      <c r="E88" s="12"/>
      <c r="F88" s="12">
        <f t="shared" si="18"/>
        <v>153.975</v>
      </c>
      <c r="G88" s="13">
        <f t="shared" si="19"/>
        <v>137.03775000000002</v>
      </c>
      <c r="H88" s="14">
        <f>F88-G88</f>
        <v>16.937249999999977</v>
      </c>
      <c r="I88" s="26"/>
    </row>
    <row r="89" spans="1:9" ht="14.25">
      <c r="A89" s="11" t="s">
        <v>87</v>
      </c>
      <c r="B89" s="12">
        <f t="shared" si="17"/>
        <v>920</v>
      </c>
      <c r="C89" s="12">
        <v>833</v>
      </c>
      <c r="D89" s="12">
        <v>87</v>
      </c>
      <c r="E89" s="12"/>
      <c r="F89" s="12">
        <f t="shared" si="18"/>
        <v>69</v>
      </c>
      <c r="G89" s="13">
        <f t="shared" si="19"/>
        <v>61.410000000000004</v>
      </c>
      <c r="H89" s="14">
        <f>F89-G89</f>
        <v>7.589999999999996</v>
      </c>
      <c r="I89" s="26"/>
    </row>
    <row r="90" spans="1:9" ht="14.25">
      <c r="A90" s="11" t="s">
        <v>88</v>
      </c>
      <c r="B90" s="12">
        <f t="shared" si="17"/>
        <v>1607</v>
      </c>
      <c r="C90" s="12">
        <v>1607</v>
      </c>
      <c r="D90" s="12"/>
      <c r="E90" s="12"/>
      <c r="F90" s="12">
        <f t="shared" si="18"/>
        <v>120.52499999999999</v>
      </c>
      <c r="G90" s="13">
        <f t="shared" si="19"/>
        <v>107.26725</v>
      </c>
      <c r="H90" s="14">
        <v>14</v>
      </c>
      <c r="I90" s="26"/>
    </row>
    <row r="91" spans="1:9" ht="14.25">
      <c r="A91" s="11" t="s">
        <v>89</v>
      </c>
      <c r="B91" s="12">
        <f t="shared" si="17"/>
        <v>1026</v>
      </c>
      <c r="C91" s="12">
        <v>1026</v>
      </c>
      <c r="D91" s="12"/>
      <c r="E91" s="12"/>
      <c r="F91" s="12">
        <f t="shared" si="18"/>
        <v>76.95</v>
      </c>
      <c r="G91" s="13">
        <f t="shared" si="19"/>
        <v>68.4855</v>
      </c>
      <c r="H91" s="14">
        <v>9</v>
      </c>
      <c r="I91" s="26"/>
    </row>
    <row r="92" spans="1:9" ht="14.25">
      <c r="A92" s="11" t="s">
        <v>90</v>
      </c>
      <c r="B92" s="12">
        <f t="shared" si="17"/>
        <v>1118</v>
      </c>
      <c r="C92" s="12">
        <v>1118</v>
      </c>
      <c r="D92" s="12"/>
      <c r="E92" s="12"/>
      <c r="F92" s="12">
        <f t="shared" si="18"/>
        <v>83.85</v>
      </c>
      <c r="G92" s="13">
        <f t="shared" si="19"/>
        <v>74.6265</v>
      </c>
      <c r="H92" s="14">
        <f>F92-G92</f>
        <v>9.223500000000001</v>
      </c>
      <c r="I92" s="26"/>
    </row>
    <row r="93" spans="1:9" ht="14.25">
      <c r="A93" s="11" t="s">
        <v>91</v>
      </c>
      <c r="B93" s="12">
        <f t="shared" si="17"/>
        <v>1049</v>
      </c>
      <c r="C93" s="12">
        <v>1049</v>
      </c>
      <c r="D93" s="12"/>
      <c r="E93" s="12"/>
      <c r="F93" s="12">
        <f t="shared" si="18"/>
        <v>78.675</v>
      </c>
      <c r="G93" s="13">
        <f t="shared" si="19"/>
        <v>70.02075</v>
      </c>
      <c r="H93" s="14">
        <f>F93-G93</f>
        <v>8.65424999999999</v>
      </c>
      <c r="I93" s="26"/>
    </row>
    <row r="94" spans="1:9" ht="14.25">
      <c r="A94" s="11" t="s">
        <v>92</v>
      </c>
      <c r="B94" s="12">
        <f t="shared" si="17"/>
        <v>2067</v>
      </c>
      <c r="C94" s="12">
        <v>2067</v>
      </c>
      <c r="D94" s="12"/>
      <c r="E94" s="12"/>
      <c r="F94" s="12">
        <f t="shared" si="18"/>
        <v>155.025</v>
      </c>
      <c r="G94" s="13">
        <f t="shared" si="19"/>
        <v>137.97225000000003</v>
      </c>
      <c r="H94" s="14">
        <f>F94-G94</f>
        <v>17.052749999999975</v>
      </c>
      <c r="I94" s="26"/>
    </row>
    <row r="95" spans="1:9" ht="14.25">
      <c r="A95" s="11" t="s">
        <v>93</v>
      </c>
      <c r="B95" s="12">
        <f t="shared" si="17"/>
        <v>2565</v>
      </c>
      <c r="C95" s="12">
        <v>2500</v>
      </c>
      <c r="D95" s="12">
        <v>65</v>
      </c>
      <c r="E95" s="12"/>
      <c r="F95" s="12">
        <f t="shared" si="18"/>
        <v>192.375</v>
      </c>
      <c r="G95" s="13">
        <f t="shared" si="19"/>
        <v>171.21375</v>
      </c>
      <c r="H95" s="14">
        <f>F95-G95</f>
        <v>21.161249999999995</v>
      </c>
      <c r="I95" s="26"/>
    </row>
  </sheetData>
  <mergeCells count="11">
    <mergeCell ref="D3:D4"/>
    <mergeCell ref="E2:E4"/>
    <mergeCell ref="I2:I4"/>
    <mergeCell ref="A1:H1"/>
    <mergeCell ref="A2:A4"/>
    <mergeCell ref="B2:D2"/>
    <mergeCell ref="F2:F4"/>
    <mergeCell ref="G2:G4"/>
    <mergeCell ref="H2:H4"/>
    <mergeCell ref="B3:B4"/>
    <mergeCell ref="C3:C4"/>
  </mergeCells>
  <printOptions/>
  <pageMargins left="0.6" right="0.75" top="1" bottom="0.51" header="0.5" footer="0.5"/>
  <pageSetup horizontalDpi="600" verticalDpi="600" orientation="portrait" paperSize="9" r:id="rId1"/>
  <ignoredErrors>
    <ignoredError sqref="B2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I21" sqref="I21"/>
    </sheetView>
  </sheetViews>
  <sheetFormatPr defaultColWidth="9.00390625" defaultRowHeight="14.25"/>
  <cols>
    <col min="2" max="2" width="9.625" style="0" customWidth="1"/>
    <col min="3" max="3" width="8.75390625" style="0" customWidth="1"/>
    <col min="4" max="5" width="9.00390625" style="32" customWidth="1"/>
    <col min="6" max="6" width="12.00390625" style="21" customWidth="1"/>
  </cols>
  <sheetData>
    <row r="1" spans="1:7" ht="36" customHeight="1">
      <c r="A1" s="39" t="s">
        <v>201</v>
      </c>
      <c r="B1" s="39"/>
      <c r="C1" s="39"/>
      <c r="D1" s="39"/>
      <c r="E1" s="39"/>
      <c r="F1" s="20"/>
      <c r="G1" s="2"/>
    </row>
    <row r="2" spans="1:7" ht="14.25" customHeight="1">
      <c r="A2" s="40" t="s">
        <v>0</v>
      </c>
      <c r="B2" s="43" t="s">
        <v>200</v>
      </c>
      <c r="C2" s="43" t="s">
        <v>2</v>
      </c>
      <c r="D2" s="51" t="s">
        <v>3</v>
      </c>
      <c r="E2" s="54" t="s">
        <v>4</v>
      </c>
      <c r="F2" s="48" t="s">
        <v>96</v>
      </c>
      <c r="G2" s="2"/>
    </row>
    <row r="3" spans="1:7" ht="14.25">
      <c r="A3" s="41"/>
      <c r="B3" s="44"/>
      <c r="C3" s="44"/>
      <c r="D3" s="52"/>
      <c r="E3" s="55"/>
      <c r="F3" s="48"/>
      <c r="G3" s="2"/>
    </row>
    <row r="4" spans="1:7" ht="14.25">
      <c r="A4" s="41"/>
      <c r="B4" s="47"/>
      <c r="C4" s="44"/>
      <c r="D4" s="53"/>
      <c r="E4" s="55"/>
      <c r="F4" s="48"/>
      <c r="G4" s="2"/>
    </row>
    <row r="5" spans="1:7" ht="14.25">
      <c r="A5" s="4" t="s">
        <v>8</v>
      </c>
      <c r="B5" s="5">
        <f>SUM(B6,B8,B15,B20,B23)</f>
        <v>12885</v>
      </c>
      <c r="C5" s="5">
        <f>SUM(C6,C8,C15,C20,C23)</f>
        <v>966.375</v>
      </c>
      <c r="D5" s="5">
        <f>SUM(D6,D8,D15,D20,D23)</f>
        <v>724.7262499999999</v>
      </c>
      <c r="E5" s="9">
        <f>SUM(E6,E8,E15,E20,E23)</f>
        <v>240.77999999999994</v>
      </c>
      <c r="F5" s="22"/>
      <c r="G5" s="6"/>
    </row>
    <row r="6" spans="1:6" ht="19.5" customHeight="1">
      <c r="A6" s="17" t="s">
        <v>28</v>
      </c>
      <c r="B6" s="8">
        <f>SUM(B7:B7)</f>
        <v>1019</v>
      </c>
      <c r="C6" s="8">
        <f>SUM(C7:C7)</f>
        <v>76.425</v>
      </c>
      <c r="D6" s="9">
        <f>SUM(D7:D7)</f>
        <v>59.61150000000001</v>
      </c>
      <c r="E6" s="9">
        <f>SUM(E7:E7)</f>
        <v>16.81349999999999</v>
      </c>
      <c r="F6" s="23"/>
    </row>
    <row r="7" spans="1:6" ht="14.25">
      <c r="A7" s="11" t="s">
        <v>10</v>
      </c>
      <c r="B7" s="12">
        <v>1019</v>
      </c>
      <c r="C7" s="12">
        <f>B7*0.15/2</f>
        <v>76.425</v>
      </c>
      <c r="D7" s="29">
        <f>(C7*0.45+C7*0.55*0.6)</f>
        <v>59.61150000000001</v>
      </c>
      <c r="E7" s="30">
        <f>C7-D7</f>
        <v>16.81349999999999</v>
      </c>
      <c r="F7" s="25"/>
    </row>
    <row r="8" spans="1:6" ht="18.75" customHeight="1">
      <c r="A8" s="7" t="s">
        <v>41</v>
      </c>
      <c r="B8" s="8">
        <f>SUM(B9:B14)</f>
        <v>6284</v>
      </c>
      <c r="C8" s="8">
        <f>SUM(C9:C14)</f>
        <v>471.3</v>
      </c>
      <c r="D8" s="31">
        <f>SUM(D9:D14)</f>
        <v>317.84999999999997</v>
      </c>
      <c r="E8" s="31">
        <f>SUM(E9:E14)</f>
        <v>153.425</v>
      </c>
      <c r="F8" s="26"/>
    </row>
    <row r="9" spans="1:6" ht="14.25">
      <c r="A9" s="11" t="s">
        <v>10</v>
      </c>
      <c r="B9" s="12">
        <v>2482</v>
      </c>
      <c r="C9" s="12">
        <f aca="true" t="shared" si="0" ref="C9:C14">B9*0.15/2</f>
        <v>186.15</v>
      </c>
      <c r="D9" s="29">
        <f>(C9*0.45+C9*0.55*0.2)</f>
        <v>104.244</v>
      </c>
      <c r="E9" s="30">
        <f>C9-D9</f>
        <v>81.906</v>
      </c>
      <c r="F9" s="26"/>
    </row>
    <row r="10" spans="1:6" ht="15.75" customHeight="1">
      <c r="A10" s="11" t="s">
        <v>43</v>
      </c>
      <c r="B10" s="12">
        <v>249</v>
      </c>
      <c r="C10" s="12">
        <f t="shared" si="0"/>
        <v>18.675</v>
      </c>
      <c r="D10" s="29">
        <f>(C10*0.45+C10*0.55*0.2)</f>
        <v>10.458000000000002</v>
      </c>
      <c r="E10" s="30">
        <v>9</v>
      </c>
      <c r="F10" s="26"/>
    </row>
    <row r="11" spans="1:6" ht="16.5" customHeight="1">
      <c r="A11" s="11" t="s">
        <v>46</v>
      </c>
      <c r="B11" s="12">
        <v>1465</v>
      </c>
      <c r="C11" s="12">
        <f t="shared" si="0"/>
        <v>109.875</v>
      </c>
      <c r="D11" s="29">
        <f>(C11*0.45+C11*0.55*0.6)</f>
        <v>85.7025</v>
      </c>
      <c r="E11" s="30">
        <f>C11-D11</f>
        <v>24.1725</v>
      </c>
      <c r="F11" s="26"/>
    </row>
    <row r="12" spans="1:6" ht="14.25">
      <c r="A12" s="11" t="s">
        <v>49</v>
      </c>
      <c r="B12" s="12">
        <v>352</v>
      </c>
      <c r="C12" s="12">
        <f t="shared" si="0"/>
        <v>26.4</v>
      </c>
      <c r="D12" s="29">
        <f>(C12*0.45+C12*0.55*0.6)</f>
        <v>20.592</v>
      </c>
      <c r="E12" s="30">
        <v>5</v>
      </c>
      <c r="F12" s="26"/>
    </row>
    <row r="13" spans="1:6" ht="14.25">
      <c r="A13" s="11" t="s">
        <v>50</v>
      </c>
      <c r="B13" s="12">
        <v>285</v>
      </c>
      <c r="C13" s="12">
        <f t="shared" si="0"/>
        <v>21.375</v>
      </c>
      <c r="D13" s="29">
        <f>(C13*0.45+C13*0.55*0.2)</f>
        <v>11.97</v>
      </c>
      <c r="E13" s="30">
        <f>C13-D13</f>
        <v>9.405</v>
      </c>
      <c r="F13" s="26"/>
    </row>
    <row r="14" spans="1:6" ht="14.25">
      <c r="A14" s="11" t="s">
        <v>52</v>
      </c>
      <c r="B14" s="12">
        <v>1451</v>
      </c>
      <c r="C14" s="12">
        <f t="shared" si="0"/>
        <v>108.825</v>
      </c>
      <c r="D14" s="29">
        <f>(C14*0.45+C14*0.55*0.6)</f>
        <v>84.8835</v>
      </c>
      <c r="E14" s="30">
        <f>C14-D14</f>
        <v>23.941500000000005</v>
      </c>
      <c r="F14" s="26"/>
    </row>
    <row r="15" spans="1:6" ht="24" customHeight="1">
      <c r="A15" s="7" t="s">
        <v>53</v>
      </c>
      <c r="B15" s="8">
        <f>SUM(B16:B19)</f>
        <v>2265</v>
      </c>
      <c r="C15" s="8">
        <f>SUM(C16:C19)</f>
        <v>169.875</v>
      </c>
      <c r="D15" s="31">
        <f>SUM(D16:D19)</f>
        <v>135.11775</v>
      </c>
      <c r="E15" s="31">
        <f>SUM(E16:E19)</f>
        <v>34.56325</v>
      </c>
      <c r="F15" s="26"/>
    </row>
    <row r="16" spans="1:6" ht="14.25">
      <c r="A16" s="11" t="s">
        <v>10</v>
      </c>
      <c r="B16" s="12">
        <v>974</v>
      </c>
      <c r="C16" s="12">
        <f>B16*0.15/2</f>
        <v>73.05</v>
      </c>
      <c r="D16" s="29">
        <f>(C16*0.45+C16*0.55*0.4)</f>
        <v>48.9435</v>
      </c>
      <c r="E16" s="30">
        <f>C16-D16</f>
        <v>24.106499999999997</v>
      </c>
      <c r="F16" s="26"/>
    </row>
    <row r="17" spans="1:6" ht="14.25">
      <c r="A17" s="11" t="s">
        <v>56</v>
      </c>
      <c r="B17" s="12">
        <v>320</v>
      </c>
      <c r="C17" s="12">
        <f>B17*0.15/2</f>
        <v>24</v>
      </c>
      <c r="D17" s="29">
        <f>(C17*0.45+C17*0.55*0.8)</f>
        <v>21.360000000000003</v>
      </c>
      <c r="E17" s="30">
        <v>3</v>
      </c>
      <c r="F17" s="26"/>
    </row>
    <row r="18" spans="1:6" ht="14.25">
      <c r="A18" s="11" t="s">
        <v>58</v>
      </c>
      <c r="B18" s="12">
        <v>419</v>
      </c>
      <c r="C18" s="12">
        <f>B18*0.15/2</f>
        <v>31.424999999999997</v>
      </c>
      <c r="D18" s="29">
        <f>(C18*0.45+C18*0.55*0.8)</f>
        <v>27.96825</v>
      </c>
      <c r="E18" s="30">
        <f>C18-D18</f>
        <v>3.456749999999996</v>
      </c>
      <c r="F18" s="26"/>
    </row>
    <row r="19" spans="1:6" ht="14.25">
      <c r="A19" s="11" t="s">
        <v>62</v>
      </c>
      <c r="B19" s="12">
        <v>552</v>
      </c>
      <c r="C19" s="12">
        <f>B19*0.15/2</f>
        <v>41.4</v>
      </c>
      <c r="D19" s="29">
        <f>(C19*0.45+C19*0.55*0.8)</f>
        <v>36.846000000000004</v>
      </c>
      <c r="E19" s="30">
        <v>4</v>
      </c>
      <c r="F19" s="26"/>
    </row>
    <row r="20" spans="1:6" ht="17.25" customHeight="1">
      <c r="A20" s="7" t="s">
        <v>76</v>
      </c>
      <c r="B20" s="8">
        <f>SUM(B21:B22)</f>
        <v>753</v>
      </c>
      <c r="C20" s="8">
        <f>SUM(C21:C22)</f>
        <v>56.474999999999994</v>
      </c>
      <c r="D20" s="31">
        <v>41</v>
      </c>
      <c r="E20" s="31">
        <f>SUM(E21:E22)</f>
        <v>14.825249999999997</v>
      </c>
      <c r="F20" s="26"/>
    </row>
    <row r="21" spans="1:6" ht="14.25">
      <c r="A21" s="11" t="s">
        <v>77</v>
      </c>
      <c r="B21" s="12">
        <v>522</v>
      </c>
      <c r="C21" s="12">
        <f>B21*0.15/2</f>
        <v>39.15</v>
      </c>
      <c r="D21" s="29">
        <f>(C21*0.45+C21*0.55*0.4)</f>
        <v>26.2305</v>
      </c>
      <c r="E21" s="30">
        <f>C21-D21</f>
        <v>12.9195</v>
      </c>
      <c r="F21" s="26"/>
    </row>
    <row r="22" spans="1:6" ht="14.25">
      <c r="A22" s="11" t="s">
        <v>80</v>
      </c>
      <c r="B22" s="12">
        <v>231</v>
      </c>
      <c r="C22" s="12">
        <f>B22*0.15/2</f>
        <v>17.325</v>
      </c>
      <c r="D22" s="29">
        <f>(C22*0.45+C22*0.55*0.8)</f>
        <v>15.419250000000002</v>
      </c>
      <c r="E22" s="30">
        <f>C22-D22</f>
        <v>1.9057499999999976</v>
      </c>
      <c r="F22" s="26"/>
    </row>
    <row r="23" spans="1:6" ht="18.75" customHeight="1">
      <c r="A23" s="7" t="s">
        <v>84</v>
      </c>
      <c r="B23" s="8">
        <f>SUM(B24:B25)</f>
        <v>2564</v>
      </c>
      <c r="C23" s="8">
        <f>SUM(C24:C25)</f>
        <v>192.29999999999998</v>
      </c>
      <c r="D23" s="31">
        <f>SUM(D24:D25)</f>
        <v>171.147</v>
      </c>
      <c r="E23" s="31">
        <f>SUM(E24:E25)</f>
        <v>21.15299999999999</v>
      </c>
      <c r="F23" s="26"/>
    </row>
    <row r="24" spans="1:6" ht="14.25">
      <c r="A24" s="11" t="s">
        <v>10</v>
      </c>
      <c r="B24" s="12">
        <v>2564</v>
      </c>
      <c r="C24" s="12">
        <f>B24*0.15/2</f>
        <v>192.29999999999998</v>
      </c>
      <c r="D24" s="29">
        <f>(C24*0.45+C24*0.55*0.8)</f>
        <v>171.147</v>
      </c>
      <c r="E24" s="30">
        <f>C24-D24</f>
        <v>21.15299999999999</v>
      </c>
      <c r="F24" s="26"/>
    </row>
  </sheetData>
  <mergeCells count="7">
    <mergeCell ref="F2:F4"/>
    <mergeCell ref="A1:E1"/>
    <mergeCell ref="A2:A4"/>
    <mergeCell ref="B2:B4"/>
    <mergeCell ref="C2:C4"/>
    <mergeCell ref="D2:D4"/>
    <mergeCell ref="E2:E4"/>
  </mergeCells>
  <printOptions/>
  <pageMargins left="1.6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C9" sqref="C9"/>
    </sheetView>
  </sheetViews>
  <sheetFormatPr defaultColWidth="9.00390625" defaultRowHeight="14.25"/>
  <cols>
    <col min="4" max="4" width="7.50390625" style="0" customWidth="1"/>
    <col min="5" max="5" width="8.75390625" style="35" customWidth="1"/>
    <col min="6" max="6" width="9.25390625" style="19" customWidth="1"/>
    <col min="7" max="7" width="9.125" style="19" customWidth="1"/>
    <col min="8" max="8" width="12.00390625" style="21" customWidth="1"/>
  </cols>
  <sheetData>
    <row r="1" spans="1:9" ht="36" customHeight="1">
      <c r="A1" s="56" t="s">
        <v>202</v>
      </c>
      <c r="B1" s="56"/>
      <c r="C1" s="56"/>
      <c r="D1" s="56"/>
      <c r="E1" s="56"/>
      <c r="F1" s="56"/>
      <c r="G1" s="56"/>
      <c r="H1" s="56"/>
      <c r="I1" s="2"/>
    </row>
    <row r="2" spans="1:9" ht="14.25" customHeight="1">
      <c r="A2" s="40" t="s">
        <v>0</v>
      </c>
      <c r="B2" s="42" t="s">
        <v>1</v>
      </c>
      <c r="C2" s="42"/>
      <c r="D2" s="42"/>
      <c r="E2" s="43" t="s">
        <v>2</v>
      </c>
      <c r="F2" s="36" t="s">
        <v>3</v>
      </c>
      <c r="G2" s="49" t="s">
        <v>4</v>
      </c>
      <c r="H2" s="48" t="s">
        <v>96</v>
      </c>
      <c r="I2" s="2"/>
    </row>
    <row r="3" spans="1:9" ht="14.25">
      <c r="A3" s="41"/>
      <c r="B3" s="42" t="s">
        <v>5</v>
      </c>
      <c r="C3" s="42" t="s">
        <v>6</v>
      </c>
      <c r="D3" s="42" t="s">
        <v>7</v>
      </c>
      <c r="E3" s="44"/>
      <c r="F3" s="37"/>
      <c r="G3" s="50"/>
      <c r="H3" s="48"/>
      <c r="I3" s="2"/>
    </row>
    <row r="4" spans="1:9" ht="14.25">
      <c r="A4" s="41"/>
      <c r="B4" s="42"/>
      <c r="C4" s="42"/>
      <c r="D4" s="42"/>
      <c r="E4" s="44"/>
      <c r="F4" s="38"/>
      <c r="G4" s="50"/>
      <c r="H4" s="48"/>
      <c r="I4" s="2"/>
    </row>
    <row r="5" spans="1:9" ht="19.5" customHeight="1">
      <c r="A5" s="4" t="s">
        <v>8</v>
      </c>
      <c r="B5" s="5">
        <f aca="true" t="shared" si="0" ref="B5:G5">SUM(B6,B19,B26,B38,B51,B64,B76,B85)</f>
        <v>199278</v>
      </c>
      <c r="C5" s="5">
        <f t="shared" si="0"/>
        <v>174493</v>
      </c>
      <c r="D5" s="5">
        <f t="shared" si="0"/>
        <v>24785</v>
      </c>
      <c r="E5" s="4">
        <f t="shared" si="0"/>
        <v>14949</v>
      </c>
      <c r="F5" s="5">
        <f t="shared" si="0"/>
        <v>11060</v>
      </c>
      <c r="G5" s="5">
        <f t="shared" si="0"/>
        <v>3889</v>
      </c>
      <c r="H5" s="22"/>
      <c r="I5" s="6"/>
    </row>
    <row r="6" spans="1:9" ht="19.5" customHeight="1">
      <c r="A6" s="7" t="s">
        <v>9</v>
      </c>
      <c r="B6" s="8">
        <f aca="true" t="shared" si="1" ref="B6:G6">SUM(B7:B18)</f>
        <v>37347</v>
      </c>
      <c r="C6" s="8">
        <f t="shared" si="1"/>
        <v>34155</v>
      </c>
      <c r="D6" s="8">
        <f t="shared" si="1"/>
        <v>3192</v>
      </c>
      <c r="E6" s="4">
        <f t="shared" si="1"/>
        <v>2801</v>
      </c>
      <c r="F6" s="9">
        <f t="shared" si="1"/>
        <v>1831</v>
      </c>
      <c r="G6" s="9">
        <f t="shared" si="1"/>
        <v>970</v>
      </c>
      <c r="H6" s="23"/>
      <c r="I6" s="10"/>
    </row>
    <row r="7" spans="1:9" ht="19.5" customHeight="1">
      <c r="A7" s="11" t="s">
        <v>10</v>
      </c>
      <c r="B7" s="33">
        <f aca="true" t="shared" si="2" ref="B7:B38">SUM(C7:D7)</f>
        <v>18718</v>
      </c>
      <c r="C7" s="12">
        <v>15526</v>
      </c>
      <c r="D7" s="12">
        <v>3192</v>
      </c>
      <c r="E7" s="12">
        <f aca="true" t="shared" si="3" ref="E7:E18">ROUND(B7*0.15/2,0)</f>
        <v>1404</v>
      </c>
      <c r="F7" s="13">
        <f>ROUND((E7*0.45+E7*0.55*0.2),0)</f>
        <v>786</v>
      </c>
      <c r="G7" s="14">
        <f aca="true" t="shared" si="4" ref="G7:G18">E7-F7</f>
        <v>618</v>
      </c>
      <c r="H7" s="24"/>
      <c r="I7" s="16"/>
    </row>
    <row r="8" spans="1:9" ht="19.5" customHeight="1">
      <c r="A8" s="11" t="s">
        <v>11</v>
      </c>
      <c r="B8" s="33">
        <f t="shared" si="2"/>
        <v>804</v>
      </c>
      <c r="C8" s="12">
        <v>804</v>
      </c>
      <c r="D8" s="12"/>
      <c r="E8" s="12">
        <f t="shared" si="3"/>
        <v>60</v>
      </c>
      <c r="F8" s="13">
        <f>ROUND((E8*0.45+E8*0.55*0.2),0)</f>
        <v>34</v>
      </c>
      <c r="G8" s="14">
        <f t="shared" si="4"/>
        <v>26</v>
      </c>
      <c r="H8" s="24"/>
      <c r="I8" s="3"/>
    </row>
    <row r="9" spans="1:9" ht="19.5" customHeight="1">
      <c r="A9" s="11" t="s">
        <v>12</v>
      </c>
      <c r="B9" s="33">
        <f t="shared" si="2"/>
        <v>1205</v>
      </c>
      <c r="C9" s="12">
        <v>1205</v>
      </c>
      <c r="D9" s="12"/>
      <c r="E9" s="12">
        <f t="shared" si="3"/>
        <v>90</v>
      </c>
      <c r="F9" s="13">
        <f>ROUND((E9*0.45+E9*0.55*0.2),0)</f>
        <v>50</v>
      </c>
      <c r="G9" s="14">
        <f t="shared" si="4"/>
        <v>40</v>
      </c>
      <c r="H9" s="24"/>
      <c r="I9" s="3"/>
    </row>
    <row r="10" spans="1:9" ht="19.5" customHeight="1">
      <c r="A10" s="11" t="s">
        <v>13</v>
      </c>
      <c r="B10" s="33">
        <f t="shared" si="2"/>
        <v>876</v>
      </c>
      <c r="C10" s="12">
        <v>876</v>
      </c>
      <c r="D10" s="12"/>
      <c r="E10" s="12">
        <f t="shared" si="3"/>
        <v>66</v>
      </c>
      <c r="F10" s="13">
        <f>ROUND((E10*0.45+E10*0.55*0.2),0)</f>
        <v>37</v>
      </c>
      <c r="G10" s="14">
        <f t="shared" si="4"/>
        <v>29</v>
      </c>
      <c r="H10" s="24"/>
      <c r="I10" s="3"/>
    </row>
    <row r="11" spans="1:9" ht="19.5" customHeight="1">
      <c r="A11" s="11" t="s">
        <v>14</v>
      </c>
      <c r="B11" s="33">
        <f t="shared" si="2"/>
        <v>854</v>
      </c>
      <c r="C11" s="12">
        <v>854</v>
      </c>
      <c r="D11" s="12"/>
      <c r="E11" s="12">
        <f t="shared" si="3"/>
        <v>64</v>
      </c>
      <c r="F11" s="13">
        <f>ROUND((E11*0.45+E11*0.55*0.4),0)</f>
        <v>43</v>
      </c>
      <c r="G11" s="14">
        <f t="shared" si="4"/>
        <v>21</v>
      </c>
      <c r="H11" s="24"/>
      <c r="I11" s="3"/>
    </row>
    <row r="12" spans="1:9" ht="19.5" customHeight="1">
      <c r="A12" s="11" t="s">
        <v>15</v>
      </c>
      <c r="B12" s="33">
        <f t="shared" si="2"/>
        <v>1005</v>
      </c>
      <c r="C12" s="12">
        <v>1005</v>
      </c>
      <c r="D12" s="12"/>
      <c r="E12" s="12">
        <f t="shared" si="3"/>
        <v>75</v>
      </c>
      <c r="F12" s="13">
        <f>ROUND((E12*0.45+E12*0.55*0.6),0)</f>
        <v>59</v>
      </c>
      <c r="G12" s="14">
        <f t="shared" si="4"/>
        <v>16</v>
      </c>
      <c r="H12" s="24"/>
      <c r="I12" s="3"/>
    </row>
    <row r="13" spans="1:9" ht="19.5" customHeight="1">
      <c r="A13" s="11" t="s">
        <v>16</v>
      </c>
      <c r="B13" s="33">
        <f t="shared" si="2"/>
        <v>355</v>
      </c>
      <c r="C13" s="12">
        <v>355</v>
      </c>
      <c r="D13" s="12"/>
      <c r="E13" s="12">
        <f t="shared" si="3"/>
        <v>27</v>
      </c>
      <c r="F13" s="13">
        <f>ROUND((E13*0.45+E13*0.55*0.6),0)</f>
        <v>21</v>
      </c>
      <c r="G13" s="14">
        <f t="shared" si="4"/>
        <v>6</v>
      </c>
      <c r="H13" s="24"/>
      <c r="I13" s="3"/>
    </row>
    <row r="14" spans="1:9" ht="19.5" customHeight="1">
      <c r="A14" s="11" t="s">
        <v>17</v>
      </c>
      <c r="B14" s="33">
        <f t="shared" si="2"/>
        <v>785</v>
      </c>
      <c r="C14" s="12">
        <v>785</v>
      </c>
      <c r="D14" s="12"/>
      <c r="E14" s="12">
        <f t="shared" si="3"/>
        <v>59</v>
      </c>
      <c r="F14" s="13">
        <f>ROUND((E14*0.45+E14*0.55*0.8),0)</f>
        <v>53</v>
      </c>
      <c r="G14" s="14">
        <f t="shared" si="4"/>
        <v>6</v>
      </c>
      <c r="H14" s="24"/>
      <c r="I14" s="3"/>
    </row>
    <row r="15" spans="1:9" ht="19.5" customHeight="1">
      <c r="A15" s="11" t="s">
        <v>18</v>
      </c>
      <c r="B15" s="33">
        <f t="shared" si="2"/>
        <v>1784</v>
      </c>
      <c r="C15" s="12">
        <v>1784</v>
      </c>
      <c r="D15" s="12"/>
      <c r="E15" s="12">
        <f t="shared" si="3"/>
        <v>134</v>
      </c>
      <c r="F15" s="13">
        <f>ROUND((E15*0.45+E15*0.55*0.8),0)</f>
        <v>119</v>
      </c>
      <c r="G15" s="14">
        <f t="shared" si="4"/>
        <v>15</v>
      </c>
      <c r="H15" s="24"/>
      <c r="I15" s="3"/>
    </row>
    <row r="16" spans="1:8" ht="19.5" customHeight="1">
      <c r="A16" s="11" t="s">
        <v>19</v>
      </c>
      <c r="B16" s="33">
        <f t="shared" si="2"/>
        <v>572</v>
      </c>
      <c r="C16" s="12">
        <v>572</v>
      </c>
      <c r="D16" s="12"/>
      <c r="E16" s="12">
        <f t="shared" si="3"/>
        <v>43</v>
      </c>
      <c r="F16" s="13">
        <f>ROUND((E16*0.45+E16*0.55*0.8),0)</f>
        <v>38</v>
      </c>
      <c r="G16" s="14">
        <f t="shared" si="4"/>
        <v>5</v>
      </c>
      <c r="H16" s="24"/>
    </row>
    <row r="17" spans="1:8" ht="19.5" customHeight="1">
      <c r="A17" s="11" t="s">
        <v>20</v>
      </c>
      <c r="B17" s="33">
        <f t="shared" si="2"/>
        <v>8266</v>
      </c>
      <c r="C17" s="12">
        <v>8266</v>
      </c>
      <c r="D17" s="12"/>
      <c r="E17" s="12">
        <f t="shared" si="3"/>
        <v>620</v>
      </c>
      <c r="F17" s="13">
        <f>ROUND((E17*0.45+E17*0.55*0.6),0)</f>
        <v>484</v>
      </c>
      <c r="G17" s="14">
        <f t="shared" si="4"/>
        <v>136</v>
      </c>
      <c r="H17" s="24"/>
    </row>
    <row r="18" spans="1:8" ht="19.5" customHeight="1">
      <c r="A18" s="11" t="s">
        <v>21</v>
      </c>
      <c r="B18" s="33">
        <f t="shared" si="2"/>
        <v>2123</v>
      </c>
      <c r="C18" s="12">
        <v>2123</v>
      </c>
      <c r="D18" s="12"/>
      <c r="E18" s="12">
        <f t="shared" si="3"/>
        <v>159</v>
      </c>
      <c r="F18" s="13">
        <f>ROUND((E18*0.45+E18*0.55*0.4),0)</f>
        <v>107</v>
      </c>
      <c r="G18" s="14">
        <f t="shared" si="4"/>
        <v>52</v>
      </c>
      <c r="H18" s="24"/>
    </row>
    <row r="19" spans="1:8" ht="19.5" customHeight="1">
      <c r="A19" s="7" t="s">
        <v>22</v>
      </c>
      <c r="B19" s="8">
        <f t="shared" si="2"/>
        <v>15007</v>
      </c>
      <c r="C19" s="8">
        <f>SUM(C20:C25)</f>
        <v>14053</v>
      </c>
      <c r="D19" s="8">
        <f>SUM(D20:D25)</f>
        <v>954</v>
      </c>
      <c r="E19" s="4">
        <f>SUM(E20:E25)</f>
        <v>1126</v>
      </c>
      <c r="F19" s="9">
        <f>SUM(F20:F25)</f>
        <v>932</v>
      </c>
      <c r="G19" s="9">
        <f>SUM(G20:G25)</f>
        <v>194</v>
      </c>
      <c r="H19" s="23"/>
    </row>
    <row r="20" spans="1:8" ht="19.5" customHeight="1">
      <c r="A20" s="11" t="s">
        <v>10</v>
      </c>
      <c r="B20" s="12">
        <f t="shared" si="2"/>
        <v>5073</v>
      </c>
      <c r="C20" s="12">
        <v>4119</v>
      </c>
      <c r="D20" s="12">
        <v>954</v>
      </c>
      <c r="E20" s="12">
        <f aca="true" t="shared" si="5" ref="E20:E25">ROUND(B20*0.15/2,0)</f>
        <v>380</v>
      </c>
      <c r="F20" s="13">
        <f>ROUND((E20*0.45+E20*0.55*0.6),0)</f>
        <v>296</v>
      </c>
      <c r="G20" s="14">
        <f aca="true" t="shared" si="6" ref="G20:G25">E20-F20</f>
        <v>84</v>
      </c>
      <c r="H20" s="26"/>
    </row>
    <row r="21" spans="1:8" ht="19.5" customHeight="1">
      <c r="A21" s="11" t="s">
        <v>23</v>
      </c>
      <c r="B21" s="12">
        <f t="shared" si="2"/>
        <v>1460</v>
      </c>
      <c r="C21" s="12">
        <v>1460</v>
      </c>
      <c r="D21" s="12"/>
      <c r="E21" s="12">
        <f t="shared" si="5"/>
        <v>110</v>
      </c>
      <c r="F21" s="13">
        <f>ROUND((E21*0.45+E21*0.55*0.6),0)</f>
        <v>86</v>
      </c>
      <c r="G21" s="14">
        <f t="shared" si="6"/>
        <v>24</v>
      </c>
      <c r="H21" s="26"/>
    </row>
    <row r="22" spans="1:8" ht="19.5" customHeight="1">
      <c r="A22" s="11" t="s">
        <v>24</v>
      </c>
      <c r="B22" s="12">
        <f t="shared" si="2"/>
        <v>1878</v>
      </c>
      <c r="C22" s="12">
        <v>1878</v>
      </c>
      <c r="D22" s="12"/>
      <c r="E22" s="12">
        <f t="shared" si="5"/>
        <v>141</v>
      </c>
      <c r="F22" s="13">
        <f>ROUND((E22*0.45+E22*0.55*0.6),0)</f>
        <v>110</v>
      </c>
      <c r="G22" s="14">
        <f t="shared" si="6"/>
        <v>31</v>
      </c>
      <c r="H22" s="26"/>
    </row>
    <row r="23" spans="1:8" ht="19.5" customHeight="1">
      <c r="A23" s="11" t="s">
        <v>25</v>
      </c>
      <c r="B23" s="12">
        <f t="shared" si="2"/>
        <v>2857</v>
      </c>
      <c r="C23" s="12">
        <v>2857</v>
      </c>
      <c r="D23" s="12"/>
      <c r="E23" s="12">
        <f t="shared" si="5"/>
        <v>214</v>
      </c>
      <c r="F23" s="13">
        <f>ROUND((E23*0.45+E23*0.55*0.8),0)</f>
        <v>190</v>
      </c>
      <c r="G23" s="14">
        <f t="shared" si="6"/>
        <v>24</v>
      </c>
      <c r="H23" s="26"/>
    </row>
    <row r="24" spans="1:8" ht="19.5" customHeight="1">
      <c r="A24" s="11" t="s">
        <v>26</v>
      </c>
      <c r="B24" s="12">
        <f t="shared" si="2"/>
        <v>794</v>
      </c>
      <c r="C24" s="12">
        <v>794</v>
      </c>
      <c r="D24" s="12"/>
      <c r="E24" s="12">
        <f t="shared" si="5"/>
        <v>60</v>
      </c>
      <c r="F24" s="13">
        <f>ROUND((E24*0.45+E24*0.55*0.8),0)</f>
        <v>53</v>
      </c>
      <c r="G24" s="14">
        <f t="shared" si="6"/>
        <v>7</v>
      </c>
      <c r="H24" s="26"/>
    </row>
    <row r="25" spans="1:8" ht="19.5" customHeight="1">
      <c r="A25" s="11" t="s">
        <v>27</v>
      </c>
      <c r="B25" s="12">
        <f t="shared" si="2"/>
        <v>2945</v>
      </c>
      <c r="C25" s="12">
        <v>2945</v>
      </c>
      <c r="D25" s="12"/>
      <c r="E25" s="12">
        <f t="shared" si="5"/>
        <v>221</v>
      </c>
      <c r="F25" s="13">
        <f>ROUND((E25*0.45+E25*0.55*0.8),0)</f>
        <v>197</v>
      </c>
      <c r="G25" s="14">
        <f t="shared" si="6"/>
        <v>24</v>
      </c>
      <c r="H25" s="26"/>
    </row>
    <row r="26" spans="1:8" ht="19.5" customHeight="1">
      <c r="A26" s="17" t="s">
        <v>28</v>
      </c>
      <c r="B26" s="34">
        <f t="shared" si="2"/>
        <v>20631</v>
      </c>
      <c r="C26" s="8">
        <f>SUM(C27:C37)</f>
        <v>17372</v>
      </c>
      <c r="D26" s="8">
        <f>SUM(D27:D37)</f>
        <v>3259</v>
      </c>
      <c r="E26" s="4">
        <f>ROUND(SUM(E27:E37),2)</f>
        <v>1548</v>
      </c>
      <c r="F26" s="9">
        <f>SUM(F27:F37)</f>
        <v>1245</v>
      </c>
      <c r="G26" s="9">
        <f>SUM(G27:G37)</f>
        <v>303</v>
      </c>
      <c r="H26" s="23"/>
    </row>
    <row r="27" spans="1:8" ht="19.5" customHeight="1">
      <c r="A27" s="11" t="s">
        <v>10</v>
      </c>
      <c r="B27" s="12">
        <f t="shared" si="2"/>
        <v>8167</v>
      </c>
      <c r="C27" s="12">
        <v>5665</v>
      </c>
      <c r="D27" s="12">
        <v>2502</v>
      </c>
      <c r="E27" s="12">
        <f aca="true" t="shared" si="7" ref="E27:E37">ROUND(B27*0.15/2,0)</f>
        <v>613</v>
      </c>
      <c r="F27" s="13">
        <f>ROUND((E27*0.45+E27*0.55*0.6),0)</f>
        <v>478</v>
      </c>
      <c r="G27" s="14">
        <f aca="true" t="shared" si="8" ref="G27:G37">E27-F27</f>
        <v>135</v>
      </c>
      <c r="H27" s="25"/>
    </row>
    <row r="28" spans="1:8" ht="19.5" customHeight="1">
      <c r="A28" s="11" t="s">
        <v>31</v>
      </c>
      <c r="B28" s="12">
        <f t="shared" si="2"/>
        <v>518</v>
      </c>
      <c r="C28" s="12">
        <v>518</v>
      </c>
      <c r="D28" s="12"/>
      <c r="E28" s="12">
        <f t="shared" si="7"/>
        <v>39</v>
      </c>
      <c r="F28" s="13">
        <f>ROUND((E28*0.45+E28*0.55*0.8),0)</f>
        <v>35</v>
      </c>
      <c r="G28" s="14">
        <f t="shared" si="8"/>
        <v>4</v>
      </c>
      <c r="H28" s="26"/>
    </row>
    <row r="29" spans="1:8" ht="19.5" customHeight="1">
      <c r="A29" s="11" t="s">
        <v>32</v>
      </c>
      <c r="B29" s="12">
        <f t="shared" si="2"/>
        <v>549</v>
      </c>
      <c r="C29" s="12">
        <v>549</v>
      </c>
      <c r="D29" s="12"/>
      <c r="E29" s="12">
        <f t="shared" si="7"/>
        <v>41</v>
      </c>
      <c r="F29" s="13">
        <f>ROUND((E29*0.45+E29*0.55*0.8),0)</f>
        <v>36</v>
      </c>
      <c r="G29" s="14">
        <f t="shared" si="8"/>
        <v>5</v>
      </c>
      <c r="H29" s="26"/>
    </row>
    <row r="30" spans="1:8" ht="19.5" customHeight="1">
      <c r="A30" s="11" t="s">
        <v>33</v>
      </c>
      <c r="B30" s="12">
        <f t="shared" si="2"/>
        <v>1307</v>
      </c>
      <c r="C30" s="12">
        <v>1307</v>
      </c>
      <c r="D30" s="12"/>
      <c r="E30" s="12">
        <f t="shared" si="7"/>
        <v>98</v>
      </c>
      <c r="F30" s="13">
        <f>ROUND((E30*0.45+E30*0.55*0.8),0)</f>
        <v>87</v>
      </c>
      <c r="G30" s="14">
        <f t="shared" si="8"/>
        <v>11</v>
      </c>
      <c r="H30" s="26"/>
    </row>
    <row r="31" spans="1:8" ht="19.5" customHeight="1">
      <c r="A31" s="11" t="s">
        <v>34</v>
      </c>
      <c r="B31" s="12">
        <f t="shared" si="2"/>
        <v>1828</v>
      </c>
      <c r="C31" s="12">
        <v>1828</v>
      </c>
      <c r="D31" s="12"/>
      <c r="E31" s="12">
        <f t="shared" si="7"/>
        <v>137</v>
      </c>
      <c r="F31" s="13">
        <f>ROUND((E31*0.45+E31*0.55*0.8),0)</f>
        <v>122</v>
      </c>
      <c r="G31" s="14">
        <f t="shared" si="8"/>
        <v>15</v>
      </c>
      <c r="H31" s="26"/>
    </row>
    <row r="32" spans="1:8" ht="19.5" customHeight="1">
      <c r="A32" s="11" t="s">
        <v>35</v>
      </c>
      <c r="B32" s="12">
        <f t="shared" si="2"/>
        <v>1830</v>
      </c>
      <c r="C32" s="12">
        <v>1830</v>
      </c>
      <c r="D32" s="12"/>
      <c r="E32" s="12">
        <f t="shared" si="7"/>
        <v>137</v>
      </c>
      <c r="F32" s="13">
        <f>ROUND((E32*0.45+E32*0.55*0.8),0)</f>
        <v>122</v>
      </c>
      <c r="G32" s="14">
        <f t="shared" si="8"/>
        <v>15</v>
      </c>
      <c r="H32" s="26"/>
    </row>
    <row r="33" spans="1:8" ht="19.5" customHeight="1">
      <c r="A33" s="11" t="s">
        <v>36</v>
      </c>
      <c r="B33" s="12">
        <f t="shared" si="2"/>
        <v>3118</v>
      </c>
      <c r="C33" s="12">
        <v>3118</v>
      </c>
      <c r="D33" s="12"/>
      <c r="E33" s="12">
        <f t="shared" si="7"/>
        <v>234</v>
      </c>
      <c r="F33" s="13">
        <f>ROUND((E33*0.45+E33*0.55*0.6),0)</f>
        <v>183</v>
      </c>
      <c r="G33" s="14">
        <f t="shared" si="8"/>
        <v>51</v>
      </c>
      <c r="H33" s="26"/>
    </row>
    <row r="34" spans="1:8" ht="19.5" customHeight="1">
      <c r="A34" s="11" t="s">
        <v>37</v>
      </c>
      <c r="B34" s="12">
        <f t="shared" si="2"/>
        <v>119</v>
      </c>
      <c r="C34" s="12">
        <v>119</v>
      </c>
      <c r="D34" s="12"/>
      <c r="E34" s="12">
        <f t="shared" si="7"/>
        <v>9</v>
      </c>
      <c r="F34" s="13">
        <f>ROUND((E34*0.45+E34*0.55*0.8),0)</f>
        <v>8</v>
      </c>
      <c r="G34" s="14">
        <f t="shared" si="8"/>
        <v>1</v>
      </c>
      <c r="H34" s="26"/>
    </row>
    <row r="35" spans="1:8" ht="19.5" customHeight="1">
      <c r="A35" s="11" t="s">
        <v>38</v>
      </c>
      <c r="B35" s="12">
        <f t="shared" si="2"/>
        <v>503</v>
      </c>
      <c r="C35" s="12">
        <v>503</v>
      </c>
      <c r="D35" s="12"/>
      <c r="E35" s="12">
        <f t="shared" si="7"/>
        <v>38</v>
      </c>
      <c r="F35" s="13">
        <f>ROUND((E35*0.45+E35*0.55*0.8),0)</f>
        <v>34</v>
      </c>
      <c r="G35" s="14">
        <f t="shared" si="8"/>
        <v>4</v>
      </c>
      <c r="H35" s="26"/>
    </row>
    <row r="36" spans="1:8" ht="19.5" customHeight="1">
      <c r="A36" s="11" t="s">
        <v>39</v>
      </c>
      <c r="B36" s="12">
        <f t="shared" si="2"/>
        <v>279</v>
      </c>
      <c r="C36" s="12">
        <v>279</v>
      </c>
      <c r="D36" s="12"/>
      <c r="E36" s="12">
        <f t="shared" si="7"/>
        <v>21</v>
      </c>
      <c r="F36" s="13">
        <f>ROUND((E36*0.45+E36*0.55*0.8),0)</f>
        <v>19</v>
      </c>
      <c r="G36" s="14">
        <f t="shared" si="8"/>
        <v>2</v>
      </c>
      <c r="H36" s="26"/>
    </row>
    <row r="37" spans="1:8" ht="19.5" customHeight="1">
      <c r="A37" s="11" t="s">
        <v>40</v>
      </c>
      <c r="B37" s="12">
        <f t="shared" si="2"/>
        <v>2413</v>
      </c>
      <c r="C37" s="12">
        <v>1656</v>
      </c>
      <c r="D37" s="12">
        <v>757</v>
      </c>
      <c r="E37" s="12">
        <f t="shared" si="7"/>
        <v>181</v>
      </c>
      <c r="F37" s="13">
        <f>ROUND((E37*0.45+E37*0.55*0.4),0)</f>
        <v>121</v>
      </c>
      <c r="G37" s="14">
        <f t="shared" si="8"/>
        <v>60</v>
      </c>
      <c r="H37" s="26"/>
    </row>
    <row r="38" spans="1:8" ht="19.5" customHeight="1">
      <c r="A38" s="7" t="s">
        <v>41</v>
      </c>
      <c r="B38" s="34">
        <f t="shared" si="2"/>
        <v>45535</v>
      </c>
      <c r="C38" s="8">
        <f>SUM(C39:C50)</f>
        <v>42755</v>
      </c>
      <c r="D38" s="8">
        <f>SUM(D39:D50)</f>
        <v>2780</v>
      </c>
      <c r="E38" s="4">
        <f>ROUND(SUM(E39:E50),0)</f>
        <v>3417</v>
      </c>
      <c r="F38" s="9">
        <f>SUM(F39:F50)</f>
        <v>2167</v>
      </c>
      <c r="G38" s="9">
        <f>SUM(G39:G50)</f>
        <v>1250</v>
      </c>
      <c r="H38" s="26"/>
    </row>
    <row r="39" spans="1:8" ht="19.5" customHeight="1">
      <c r="A39" s="11" t="s">
        <v>10</v>
      </c>
      <c r="B39" s="12">
        <f aca="true" t="shared" si="9" ref="B39:B70">SUM(C39:D39)</f>
        <v>15550</v>
      </c>
      <c r="C39" s="12">
        <f>15097-2039</f>
        <v>13058</v>
      </c>
      <c r="D39" s="12">
        <v>2492</v>
      </c>
      <c r="E39" s="12">
        <f aca="true" t="shared" si="10" ref="E39:E50">ROUND(B39*0.15/2,0)</f>
        <v>1166</v>
      </c>
      <c r="F39" s="13">
        <f>ROUND((E39*0.45+E39*0.55*0.2),0)</f>
        <v>653</v>
      </c>
      <c r="G39" s="14">
        <f aca="true" t="shared" si="11" ref="G39:G50">E39-F39</f>
        <v>513</v>
      </c>
      <c r="H39" s="26"/>
    </row>
    <row r="40" spans="1:8" ht="19.5" customHeight="1">
      <c r="A40" s="11" t="s">
        <v>42</v>
      </c>
      <c r="B40" s="12">
        <f t="shared" si="9"/>
        <v>1900</v>
      </c>
      <c r="C40" s="12">
        <v>1900</v>
      </c>
      <c r="D40" s="12"/>
      <c r="E40" s="12">
        <f t="shared" si="10"/>
        <v>143</v>
      </c>
      <c r="F40" s="13">
        <f>ROUND((E40*0.45+E40*0.55*0.2),0)</f>
        <v>80</v>
      </c>
      <c r="G40" s="14">
        <f t="shared" si="11"/>
        <v>63</v>
      </c>
      <c r="H40" s="26"/>
    </row>
    <row r="41" spans="1:8" ht="19.5" customHeight="1">
      <c r="A41" s="11" t="s">
        <v>43</v>
      </c>
      <c r="B41" s="12">
        <f t="shared" si="9"/>
        <v>3661</v>
      </c>
      <c r="C41" s="12">
        <v>3661</v>
      </c>
      <c r="D41" s="12"/>
      <c r="E41" s="12">
        <f t="shared" si="10"/>
        <v>275</v>
      </c>
      <c r="F41" s="13">
        <f>ROUND((E41*0.45+E41*0.55*0.2),0)</f>
        <v>154</v>
      </c>
      <c r="G41" s="14">
        <f t="shared" si="11"/>
        <v>121</v>
      </c>
      <c r="H41" s="26"/>
    </row>
    <row r="42" spans="1:8" ht="19.5" customHeight="1">
      <c r="A42" s="11" t="s">
        <v>44</v>
      </c>
      <c r="B42" s="12">
        <f t="shared" si="9"/>
        <v>407</v>
      </c>
      <c r="C42" s="12">
        <v>407</v>
      </c>
      <c r="D42" s="12"/>
      <c r="E42" s="12">
        <f t="shared" si="10"/>
        <v>31</v>
      </c>
      <c r="F42" s="13">
        <f>ROUND((E42*0.45+E42*0.55*0.2),0)</f>
        <v>17</v>
      </c>
      <c r="G42" s="14">
        <f t="shared" si="11"/>
        <v>14</v>
      </c>
      <c r="H42" s="26"/>
    </row>
    <row r="43" spans="1:8" ht="19.5" customHeight="1">
      <c r="A43" s="11" t="s">
        <v>45</v>
      </c>
      <c r="B43" s="12">
        <f t="shared" si="9"/>
        <v>1184</v>
      </c>
      <c r="C43" s="12">
        <v>1015</v>
      </c>
      <c r="D43" s="12">
        <v>169</v>
      </c>
      <c r="E43" s="12">
        <f t="shared" si="10"/>
        <v>89</v>
      </c>
      <c r="F43" s="13">
        <f>ROUND((E43*0.45+E43*0.55*0.2),0)</f>
        <v>50</v>
      </c>
      <c r="G43" s="14">
        <f t="shared" si="11"/>
        <v>39</v>
      </c>
      <c r="H43" s="26"/>
    </row>
    <row r="44" spans="1:8" ht="19.5" customHeight="1">
      <c r="A44" s="11" t="s">
        <v>46</v>
      </c>
      <c r="B44" s="12">
        <f t="shared" si="9"/>
        <v>4728</v>
      </c>
      <c r="C44" s="12">
        <v>4609</v>
      </c>
      <c r="D44" s="12">
        <v>119</v>
      </c>
      <c r="E44" s="12">
        <f t="shared" si="10"/>
        <v>355</v>
      </c>
      <c r="F44" s="13">
        <f>ROUND((E44*0.45+E44*0.55*0.6),0)</f>
        <v>277</v>
      </c>
      <c r="G44" s="14">
        <f t="shared" si="11"/>
        <v>78</v>
      </c>
      <c r="H44" s="26"/>
    </row>
    <row r="45" spans="1:8" ht="19.5" customHeight="1">
      <c r="A45" s="11" t="s">
        <v>47</v>
      </c>
      <c r="B45" s="12">
        <f t="shared" si="9"/>
        <v>3219</v>
      </c>
      <c r="C45" s="12">
        <v>3219</v>
      </c>
      <c r="D45" s="12"/>
      <c r="E45" s="12">
        <f t="shared" si="10"/>
        <v>241</v>
      </c>
      <c r="F45" s="13">
        <f>ROUND((E45*0.45+E45*0.55*0.6),0)</f>
        <v>188</v>
      </c>
      <c r="G45" s="14">
        <f t="shared" si="11"/>
        <v>53</v>
      </c>
      <c r="H45" s="26"/>
    </row>
    <row r="46" spans="1:8" ht="19.5" customHeight="1">
      <c r="A46" s="11" t="s">
        <v>48</v>
      </c>
      <c r="B46" s="12">
        <f t="shared" si="9"/>
        <v>796</v>
      </c>
      <c r="C46" s="12">
        <v>796</v>
      </c>
      <c r="D46" s="12"/>
      <c r="E46" s="12">
        <f t="shared" si="10"/>
        <v>60</v>
      </c>
      <c r="F46" s="13">
        <f>ROUND((E46*0.45+E46*0.55*0.6),0)</f>
        <v>47</v>
      </c>
      <c r="G46" s="14">
        <f t="shared" si="11"/>
        <v>13</v>
      </c>
      <c r="H46" s="26"/>
    </row>
    <row r="47" spans="1:8" ht="19.5" customHeight="1">
      <c r="A47" s="11" t="s">
        <v>49</v>
      </c>
      <c r="B47" s="12">
        <f t="shared" si="9"/>
        <v>1043</v>
      </c>
      <c r="C47" s="12">
        <v>1043</v>
      </c>
      <c r="D47" s="12"/>
      <c r="E47" s="12">
        <f t="shared" si="10"/>
        <v>78</v>
      </c>
      <c r="F47" s="13">
        <f>ROUND((E47*0.45+E47*0.55*0.6),0)</f>
        <v>61</v>
      </c>
      <c r="G47" s="14">
        <f t="shared" si="11"/>
        <v>17</v>
      </c>
      <c r="H47" s="26"/>
    </row>
    <row r="48" spans="1:8" ht="19.5" customHeight="1">
      <c r="A48" s="11" t="s">
        <v>50</v>
      </c>
      <c r="B48" s="12">
        <f t="shared" si="9"/>
        <v>1236</v>
      </c>
      <c r="C48" s="12">
        <v>1236</v>
      </c>
      <c r="D48" s="12"/>
      <c r="E48" s="12">
        <f t="shared" si="10"/>
        <v>93</v>
      </c>
      <c r="F48" s="13">
        <f>ROUND((E48*0.45+E48*0.55*0.2),0)</f>
        <v>52</v>
      </c>
      <c r="G48" s="14">
        <f t="shared" si="11"/>
        <v>41</v>
      </c>
      <c r="H48" s="26"/>
    </row>
    <row r="49" spans="1:8" ht="19.5" customHeight="1">
      <c r="A49" s="11" t="s">
        <v>51</v>
      </c>
      <c r="B49" s="12">
        <f t="shared" si="9"/>
        <v>6274</v>
      </c>
      <c r="C49" s="12">
        <v>6274</v>
      </c>
      <c r="D49" s="12"/>
      <c r="E49" s="12">
        <f t="shared" si="10"/>
        <v>471</v>
      </c>
      <c r="F49" s="13">
        <f>ROUND((E49*0.45+E49*0.55*0.2),0)</f>
        <v>264</v>
      </c>
      <c r="G49" s="14">
        <f t="shared" si="11"/>
        <v>207</v>
      </c>
      <c r="H49" s="26"/>
    </row>
    <row r="50" spans="1:8" ht="19.5" customHeight="1">
      <c r="A50" s="11" t="s">
        <v>52</v>
      </c>
      <c r="B50" s="12">
        <f t="shared" si="9"/>
        <v>5537</v>
      </c>
      <c r="C50" s="12">
        <v>5537</v>
      </c>
      <c r="D50" s="12"/>
      <c r="E50" s="12">
        <f t="shared" si="10"/>
        <v>415</v>
      </c>
      <c r="F50" s="13">
        <f>ROUND((E50*0.45+E50*0.55*0.6),0)</f>
        <v>324</v>
      </c>
      <c r="G50" s="14">
        <f t="shared" si="11"/>
        <v>91</v>
      </c>
      <c r="H50" s="26"/>
    </row>
    <row r="51" spans="1:8" ht="19.5" customHeight="1">
      <c r="A51" s="7" t="s">
        <v>53</v>
      </c>
      <c r="B51" s="34">
        <f t="shared" si="9"/>
        <v>20270</v>
      </c>
      <c r="C51" s="8">
        <f>SUM(C52:C63)</f>
        <v>17536</v>
      </c>
      <c r="D51" s="8">
        <f>SUM(D52:D63)</f>
        <v>2734</v>
      </c>
      <c r="E51" s="4">
        <f>ROUND(SUM(E52:E63),0)</f>
        <v>1521</v>
      </c>
      <c r="F51" s="9">
        <f>SUM(F52:F63)</f>
        <v>1175</v>
      </c>
      <c r="G51" s="9">
        <f>SUM(G52:G63)</f>
        <v>346</v>
      </c>
      <c r="H51" s="26"/>
    </row>
    <row r="52" spans="1:8" ht="19.5" customHeight="1">
      <c r="A52" s="11" t="s">
        <v>10</v>
      </c>
      <c r="B52" s="12">
        <f t="shared" si="9"/>
        <v>10502</v>
      </c>
      <c r="C52" s="12">
        <f>10690-1384</f>
        <v>9306</v>
      </c>
      <c r="D52" s="12">
        <v>1196</v>
      </c>
      <c r="E52" s="12">
        <f aca="true" t="shared" si="12" ref="E52:E63">ROUND(B52*0.15/2,0)</f>
        <v>788</v>
      </c>
      <c r="F52" s="13">
        <f>ROUND((E52*0.45+E52*0.55*0.4),0)</f>
        <v>528</v>
      </c>
      <c r="G52" s="14">
        <f aca="true" t="shared" si="13" ref="G52:G63">E52-F52</f>
        <v>260</v>
      </c>
      <c r="H52" s="26"/>
    </row>
    <row r="53" spans="1:8" ht="19.5" customHeight="1">
      <c r="A53" s="11" t="s">
        <v>54</v>
      </c>
      <c r="B53" s="12">
        <f t="shared" si="9"/>
        <v>151</v>
      </c>
      <c r="C53" s="12">
        <v>151</v>
      </c>
      <c r="D53" s="12"/>
      <c r="E53" s="12">
        <f t="shared" si="12"/>
        <v>11</v>
      </c>
      <c r="F53" s="13">
        <f>ROUND((E53*0.45+E53*0.55*0.4),0)</f>
        <v>7</v>
      </c>
      <c r="G53" s="14">
        <f t="shared" si="13"/>
        <v>4</v>
      </c>
      <c r="H53" s="26"/>
    </row>
    <row r="54" spans="1:8" ht="19.5" customHeight="1">
      <c r="A54" s="11" t="s">
        <v>55</v>
      </c>
      <c r="B54" s="12">
        <f t="shared" si="9"/>
        <v>140</v>
      </c>
      <c r="C54" s="12">
        <v>140</v>
      </c>
      <c r="D54" s="12"/>
      <c r="E54" s="12">
        <f t="shared" si="12"/>
        <v>11</v>
      </c>
      <c r="F54" s="13">
        <f>ROUND((E54*0.45+E54*0.55*0.4),0)</f>
        <v>7</v>
      </c>
      <c r="G54" s="14">
        <f t="shared" si="13"/>
        <v>4</v>
      </c>
      <c r="H54" s="26"/>
    </row>
    <row r="55" spans="1:8" ht="19.5" customHeight="1">
      <c r="A55" s="11" t="s">
        <v>56</v>
      </c>
      <c r="B55" s="12">
        <f t="shared" si="9"/>
        <v>1033</v>
      </c>
      <c r="C55" s="12">
        <v>1033</v>
      </c>
      <c r="D55" s="12"/>
      <c r="E55" s="12">
        <f t="shared" si="12"/>
        <v>77</v>
      </c>
      <c r="F55" s="13">
        <f aca="true" t="shared" si="14" ref="F55:F63">ROUND((E55*0.45+E55*0.55*0.8),0)</f>
        <v>69</v>
      </c>
      <c r="G55" s="14">
        <f t="shared" si="13"/>
        <v>8</v>
      </c>
      <c r="H55" s="26"/>
    </row>
    <row r="56" spans="1:8" ht="19.5" customHeight="1">
      <c r="A56" s="11" t="s">
        <v>57</v>
      </c>
      <c r="B56" s="12">
        <f t="shared" si="9"/>
        <v>1596</v>
      </c>
      <c r="C56" s="12">
        <v>1316</v>
      </c>
      <c r="D56" s="12">
        <v>280</v>
      </c>
      <c r="E56" s="12">
        <f t="shared" si="12"/>
        <v>120</v>
      </c>
      <c r="F56" s="13">
        <f t="shared" si="14"/>
        <v>107</v>
      </c>
      <c r="G56" s="14">
        <f t="shared" si="13"/>
        <v>13</v>
      </c>
      <c r="H56" s="26"/>
    </row>
    <row r="57" spans="1:8" ht="19.5" customHeight="1">
      <c r="A57" s="11" t="s">
        <v>58</v>
      </c>
      <c r="B57" s="12">
        <f t="shared" si="9"/>
        <v>931</v>
      </c>
      <c r="C57" s="12">
        <v>505</v>
      </c>
      <c r="D57" s="12">
        <v>426</v>
      </c>
      <c r="E57" s="12">
        <f t="shared" si="12"/>
        <v>70</v>
      </c>
      <c r="F57" s="13">
        <f t="shared" si="14"/>
        <v>62</v>
      </c>
      <c r="G57" s="14">
        <f t="shared" si="13"/>
        <v>8</v>
      </c>
      <c r="H57" s="26"/>
    </row>
    <row r="58" spans="1:8" ht="19.5" customHeight="1">
      <c r="A58" s="11" t="s">
        <v>59</v>
      </c>
      <c r="B58" s="12">
        <f t="shared" si="9"/>
        <v>472</v>
      </c>
      <c r="C58" s="12">
        <v>472</v>
      </c>
      <c r="D58" s="12"/>
      <c r="E58" s="12">
        <f t="shared" si="12"/>
        <v>35</v>
      </c>
      <c r="F58" s="13">
        <f t="shared" si="14"/>
        <v>31</v>
      </c>
      <c r="G58" s="14">
        <f t="shared" si="13"/>
        <v>4</v>
      </c>
      <c r="H58" s="26"/>
    </row>
    <row r="59" spans="1:8" ht="19.5" customHeight="1">
      <c r="A59" s="11" t="s">
        <v>60</v>
      </c>
      <c r="B59" s="12">
        <f t="shared" si="9"/>
        <v>573</v>
      </c>
      <c r="C59" s="12">
        <v>573</v>
      </c>
      <c r="D59" s="12"/>
      <c r="E59" s="12">
        <f t="shared" si="12"/>
        <v>43</v>
      </c>
      <c r="F59" s="13">
        <f t="shared" si="14"/>
        <v>38</v>
      </c>
      <c r="G59" s="14">
        <f t="shared" si="13"/>
        <v>5</v>
      </c>
      <c r="H59" s="26"/>
    </row>
    <row r="60" spans="1:8" ht="19.5" customHeight="1">
      <c r="A60" s="11" t="s">
        <v>61</v>
      </c>
      <c r="B60" s="12">
        <f t="shared" si="9"/>
        <v>663</v>
      </c>
      <c r="C60" s="12">
        <v>663</v>
      </c>
      <c r="D60" s="12"/>
      <c r="E60" s="12">
        <f t="shared" si="12"/>
        <v>50</v>
      </c>
      <c r="F60" s="13">
        <f t="shared" si="14"/>
        <v>45</v>
      </c>
      <c r="G60" s="14">
        <f t="shared" si="13"/>
        <v>5</v>
      </c>
      <c r="H60" s="26"/>
    </row>
    <row r="61" spans="1:8" ht="19.5" customHeight="1">
      <c r="A61" s="11" t="s">
        <v>62</v>
      </c>
      <c r="B61" s="12">
        <f t="shared" si="9"/>
        <v>1652</v>
      </c>
      <c r="C61" s="12">
        <v>1425</v>
      </c>
      <c r="D61" s="12">
        <v>227</v>
      </c>
      <c r="E61" s="12">
        <f t="shared" si="12"/>
        <v>124</v>
      </c>
      <c r="F61" s="13">
        <f t="shared" si="14"/>
        <v>110</v>
      </c>
      <c r="G61" s="14">
        <f t="shared" si="13"/>
        <v>14</v>
      </c>
      <c r="H61" s="26"/>
    </row>
    <row r="62" spans="1:8" ht="19.5" customHeight="1">
      <c r="A62" s="11" t="s">
        <v>63</v>
      </c>
      <c r="B62" s="12">
        <f t="shared" si="9"/>
        <v>1367</v>
      </c>
      <c r="C62" s="12">
        <v>1367</v>
      </c>
      <c r="D62" s="12"/>
      <c r="E62" s="12">
        <f t="shared" si="12"/>
        <v>103</v>
      </c>
      <c r="F62" s="13">
        <f t="shared" si="14"/>
        <v>92</v>
      </c>
      <c r="G62" s="14">
        <f t="shared" si="13"/>
        <v>11</v>
      </c>
      <c r="H62" s="26"/>
    </row>
    <row r="63" spans="1:8" ht="19.5" customHeight="1">
      <c r="A63" s="11" t="s">
        <v>64</v>
      </c>
      <c r="B63" s="12">
        <f t="shared" si="9"/>
        <v>1190</v>
      </c>
      <c r="C63" s="12">
        <v>585</v>
      </c>
      <c r="D63" s="12">
        <v>605</v>
      </c>
      <c r="E63" s="12">
        <f t="shared" si="12"/>
        <v>89</v>
      </c>
      <c r="F63" s="13">
        <f t="shared" si="14"/>
        <v>79</v>
      </c>
      <c r="G63" s="14">
        <f t="shared" si="13"/>
        <v>10</v>
      </c>
      <c r="H63" s="26"/>
    </row>
    <row r="64" spans="1:8" ht="19.5" customHeight="1">
      <c r="A64" s="7" t="s">
        <v>65</v>
      </c>
      <c r="B64" s="34">
        <f t="shared" si="9"/>
        <v>14380</v>
      </c>
      <c r="C64" s="8">
        <f>SUM(C65:C75)</f>
        <v>10053</v>
      </c>
      <c r="D64" s="8">
        <f>SUM(D65:D75)</f>
        <v>4327</v>
      </c>
      <c r="E64" s="4">
        <f>ROUND(SUM(E65:E75),0)</f>
        <v>1078</v>
      </c>
      <c r="F64" s="9">
        <f>SUM(F65:F75)</f>
        <v>884</v>
      </c>
      <c r="G64" s="9">
        <f>SUM(G65:G75)</f>
        <v>194</v>
      </c>
      <c r="H64" s="26"/>
    </row>
    <row r="65" spans="1:8" ht="19.5" customHeight="1">
      <c r="A65" s="11" t="s">
        <v>10</v>
      </c>
      <c r="B65" s="12">
        <f t="shared" si="9"/>
        <v>8796</v>
      </c>
      <c r="C65" s="12">
        <f>6941-2093</f>
        <v>4848</v>
      </c>
      <c r="D65" s="12">
        <v>3948</v>
      </c>
      <c r="E65" s="12">
        <f aca="true" t="shared" si="15" ref="E65:E75">ROUND(B65*0.15/2,0)</f>
        <v>660</v>
      </c>
      <c r="F65" s="13">
        <f>ROUND((E65*0.45+E65*0.55*0.6),0)</f>
        <v>515</v>
      </c>
      <c r="G65" s="14">
        <f aca="true" t="shared" si="16" ref="G65:G75">E65-F65</f>
        <v>145</v>
      </c>
      <c r="H65" s="26"/>
    </row>
    <row r="66" spans="1:8" ht="19.5" customHeight="1">
      <c r="A66" s="11" t="s">
        <v>66</v>
      </c>
      <c r="B66" s="12">
        <f t="shared" si="9"/>
        <v>445</v>
      </c>
      <c r="C66" s="12">
        <v>445</v>
      </c>
      <c r="D66" s="12"/>
      <c r="E66" s="12">
        <f t="shared" si="15"/>
        <v>33</v>
      </c>
      <c r="F66" s="13">
        <f>ROUND((E66*0.45+E66*0.55*0.6),0)</f>
        <v>26</v>
      </c>
      <c r="G66" s="14">
        <f t="shared" si="16"/>
        <v>7</v>
      </c>
      <c r="H66" s="26"/>
    </row>
    <row r="67" spans="1:8" ht="19.5" customHeight="1">
      <c r="A67" s="11" t="s">
        <v>67</v>
      </c>
      <c r="B67" s="12">
        <f t="shared" si="9"/>
        <v>960</v>
      </c>
      <c r="C67" s="12">
        <v>960</v>
      </c>
      <c r="D67" s="12"/>
      <c r="E67" s="12">
        <f t="shared" si="15"/>
        <v>72</v>
      </c>
      <c r="F67" s="13">
        <f aca="true" t="shared" si="17" ref="F67:F75">ROUND((E67*0.45+E67*0.55*0.8),0)</f>
        <v>64</v>
      </c>
      <c r="G67" s="14">
        <f t="shared" si="16"/>
        <v>8</v>
      </c>
      <c r="H67" s="26"/>
    </row>
    <row r="68" spans="1:8" ht="19.5" customHeight="1">
      <c r="A68" s="18" t="s">
        <v>68</v>
      </c>
      <c r="B68" s="12">
        <f t="shared" si="9"/>
        <v>361</v>
      </c>
      <c r="C68" s="12">
        <v>361</v>
      </c>
      <c r="D68" s="12"/>
      <c r="E68" s="12">
        <f t="shared" si="15"/>
        <v>27</v>
      </c>
      <c r="F68" s="13">
        <f t="shared" si="17"/>
        <v>24</v>
      </c>
      <c r="G68" s="14">
        <f t="shared" si="16"/>
        <v>3</v>
      </c>
      <c r="H68" s="26"/>
    </row>
    <row r="69" spans="1:8" ht="19.5" customHeight="1">
      <c r="A69" s="18" t="s">
        <v>69</v>
      </c>
      <c r="B69" s="12">
        <f t="shared" si="9"/>
        <v>349</v>
      </c>
      <c r="C69" s="12">
        <v>349</v>
      </c>
      <c r="D69" s="12"/>
      <c r="E69" s="12">
        <f t="shared" si="15"/>
        <v>26</v>
      </c>
      <c r="F69" s="13">
        <f t="shared" si="17"/>
        <v>23</v>
      </c>
      <c r="G69" s="14">
        <f t="shared" si="16"/>
        <v>3</v>
      </c>
      <c r="H69" s="26"/>
    </row>
    <row r="70" spans="1:8" ht="19.5" customHeight="1">
      <c r="A70" s="18" t="s">
        <v>70</v>
      </c>
      <c r="B70" s="12">
        <f t="shared" si="9"/>
        <v>267</v>
      </c>
      <c r="C70" s="12">
        <v>267</v>
      </c>
      <c r="D70" s="12"/>
      <c r="E70" s="12">
        <f t="shared" si="15"/>
        <v>20</v>
      </c>
      <c r="F70" s="13">
        <f t="shared" si="17"/>
        <v>18</v>
      </c>
      <c r="G70" s="14">
        <f t="shared" si="16"/>
        <v>2</v>
      </c>
      <c r="H70" s="26"/>
    </row>
    <row r="71" spans="1:8" ht="19.5" customHeight="1">
      <c r="A71" s="18" t="s">
        <v>71</v>
      </c>
      <c r="B71" s="12">
        <f>SUM(C71:D71)</f>
        <v>119</v>
      </c>
      <c r="C71" s="12">
        <v>119</v>
      </c>
      <c r="D71" s="12"/>
      <c r="E71" s="12">
        <f t="shared" si="15"/>
        <v>9</v>
      </c>
      <c r="F71" s="13">
        <f t="shared" si="17"/>
        <v>8</v>
      </c>
      <c r="G71" s="14">
        <f t="shared" si="16"/>
        <v>1</v>
      </c>
      <c r="H71" s="26"/>
    </row>
    <row r="72" spans="1:8" ht="19.5" customHeight="1">
      <c r="A72" s="18" t="s">
        <v>72</v>
      </c>
      <c r="B72" s="12">
        <f>SUM(C72:D72)</f>
        <v>1146</v>
      </c>
      <c r="C72" s="12">
        <v>1146</v>
      </c>
      <c r="D72" s="12"/>
      <c r="E72" s="12">
        <f t="shared" si="15"/>
        <v>86</v>
      </c>
      <c r="F72" s="13">
        <f t="shared" si="17"/>
        <v>77</v>
      </c>
      <c r="G72" s="14">
        <f t="shared" si="16"/>
        <v>9</v>
      </c>
      <c r="H72" s="26"/>
    </row>
    <row r="73" spans="1:8" ht="19.5" customHeight="1">
      <c r="A73" s="18" t="s">
        <v>73</v>
      </c>
      <c r="B73" s="12">
        <f>SUM(C73:D73)</f>
        <v>969</v>
      </c>
      <c r="C73" s="12">
        <v>969</v>
      </c>
      <c r="D73" s="12"/>
      <c r="E73" s="12">
        <f t="shared" si="15"/>
        <v>73</v>
      </c>
      <c r="F73" s="13">
        <f t="shared" si="17"/>
        <v>65</v>
      </c>
      <c r="G73" s="14">
        <f t="shared" si="16"/>
        <v>8</v>
      </c>
      <c r="H73" s="26"/>
    </row>
    <row r="74" spans="1:8" ht="19.5" customHeight="1">
      <c r="A74" s="18" t="s">
        <v>74</v>
      </c>
      <c r="B74" s="12">
        <f>SUM(C74:D74)</f>
        <v>695</v>
      </c>
      <c r="C74" s="12">
        <v>589</v>
      </c>
      <c r="D74" s="12">
        <v>106</v>
      </c>
      <c r="E74" s="12">
        <f t="shared" si="15"/>
        <v>52</v>
      </c>
      <c r="F74" s="13">
        <f t="shared" si="17"/>
        <v>46</v>
      </c>
      <c r="G74" s="14">
        <f t="shared" si="16"/>
        <v>6</v>
      </c>
      <c r="H74" s="26"/>
    </row>
    <row r="75" spans="1:8" ht="19.5" customHeight="1">
      <c r="A75" s="11" t="s">
        <v>75</v>
      </c>
      <c r="B75" s="12">
        <f>SUM(C75:D75)</f>
        <v>273</v>
      </c>
      <c r="C75" s="12"/>
      <c r="D75" s="12">
        <v>273</v>
      </c>
      <c r="E75" s="12">
        <f t="shared" si="15"/>
        <v>20</v>
      </c>
      <c r="F75" s="13">
        <f t="shared" si="17"/>
        <v>18</v>
      </c>
      <c r="G75" s="14">
        <f t="shared" si="16"/>
        <v>2</v>
      </c>
      <c r="H75" s="26"/>
    </row>
    <row r="76" spans="1:8" ht="19.5" customHeight="1">
      <c r="A76" s="7" t="s">
        <v>76</v>
      </c>
      <c r="B76" s="8">
        <f>SUM(C76:D76)</f>
        <v>23885</v>
      </c>
      <c r="C76" s="8">
        <f>SUM(C77:C84)</f>
        <v>16579</v>
      </c>
      <c r="D76" s="8">
        <f>SUM(D77:D84)</f>
        <v>7306</v>
      </c>
      <c r="E76" s="4">
        <f>ROUND(SUM(E77:E84),0)</f>
        <v>1791</v>
      </c>
      <c r="F76" s="9">
        <f>SUM(F77:F84)</f>
        <v>1343</v>
      </c>
      <c r="G76" s="9">
        <f>SUM(G77:G84)</f>
        <v>448</v>
      </c>
      <c r="H76" s="26"/>
    </row>
    <row r="77" spans="1:8" ht="19.5" customHeight="1">
      <c r="A77" s="11" t="s">
        <v>10</v>
      </c>
      <c r="B77" s="12">
        <f>SUM(C77:D77)</f>
        <v>12205</v>
      </c>
      <c r="C77" s="12">
        <f>6954-2018-37</f>
        <v>4899</v>
      </c>
      <c r="D77" s="12">
        <v>7306</v>
      </c>
      <c r="E77" s="12">
        <f aca="true" t="shared" si="18" ref="E77:E84">ROUND(B77*0.15/2,0)</f>
        <v>915</v>
      </c>
      <c r="F77" s="13">
        <f>ROUND((E77*0.45+E77*0.55*0.4),0)</f>
        <v>613</v>
      </c>
      <c r="G77" s="14">
        <f aca="true" t="shared" si="19" ref="G77:G84">E77-F77</f>
        <v>302</v>
      </c>
      <c r="H77" s="26"/>
    </row>
    <row r="78" spans="1:8" ht="19.5" customHeight="1">
      <c r="A78" s="11" t="s">
        <v>77</v>
      </c>
      <c r="B78" s="12">
        <f>SUM(C78:D78)</f>
        <v>2972</v>
      </c>
      <c r="C78" s="12">
        <v>2972</v>
      </c>
      <c r="D78" s="12"/>
      <c r="E78" s="12">
        <f t="shared" si="18"/>
        <v>223</v>
      </c>
      <c r="F78" s="13">
        <f>ROUND((E78*0.45+E78*0.55*0.4),0)</f>
        <v>149</v>
      </c>
      <c r="G78" s="14">
        <f t="shared" si="19"/>
        <v>74</v>
      </c>
      <c r="H78" s="26"/>
    </row>
    <row r="79" spans="1:8" ht="19.5" customHeight="1">
      <c r="A79" s="11" t="s">
        <v>78</v>
      </c>
      <c r="B79" s="12">
        <f>SUM(C79:D79)</f>
        <v>676</v>
      </c>
      <c r="C79" s="12">
        <v>676</v>
      </c>
      <c r="D79" s="12"/>
      <c r="E79" s="12">
        <f t="shared" si="18"/>
        <v>51</v>
      </c>
      <c r="F79" s="13">
        <f aca="true" t="shared" si="20" ref="F79:F84">ROUND((E79*0.45+E79*0.55*0.8),0)</f>
        <v>45</v>
      </c>
      <c r="G79" s="14">
        <f t="shared" si="19"/>
        <v>6</v>
      </c>
      <c r="H79" s="26"/>
    </row>
    <row r="80" spans="1:8" ht="19.5" customHeight="1">
      <c r="A80" s="11" t="s">
        <v>79</v>
      </c>
      <c r="B80" s="12">
        <f>SUM(C80:D80)</f>
        <v>3126</v>
      </c>
      <c r="C80" s="12">
        <v>3126</v>
      </c>
      <c r="D80" s="12"/>
      <c r="E80" s="12">
        <f t="shared" si="18"/>
        <v>234</v>
      </c>
      <c r="F80" s="13">
        <f t="shared" si="20"/>
        <v>208</v>
      </c>
      <c r="G80" s="14">
        <f t="shared" si="19"/>
        <v>26</v>
      </c>
      <c r="H80" s="26"/>
    </row>
    <row r="81" spans="1:8" ht="19.5" customHeight="1">
      <c r="A81" s="11" t="s">
        <v>80</v>
      </c>
      <c r="B81" s="12">
        <f>SUM(C81:D81)</f>
        <v>876</v>
      </c>
      <c r="C81" s="12">
        <v>876</v>
      </c>
      <c r="D81" s="12"/>
      <c r="E81" s="12">
        <f t="shared" si="18"/>
        <v>66</v>
      </c>
      <c r="F81" s="13">
        <f t="shared" si="20"/>
        <v>59</v>
      </c>
      <c r="G81" s="14">
        <f t="shared" si="19"/>
        <v>7</v>
      </c>
      <c r="H81" s="26"/>
    </row>
    <row r="82" spans="1:8" ht="19.5" customHeight="1">
      <c r="A82" s="11" t="s">
        <v>81</v>
      </c>
      <c r="B82" s="12">
        <f>SUM(C82:D82)</f>
        <v>1847</v>
      </c>
      <c r="C82" s="12">
        <v>1847</v>
      </c>
      <c r="D82" s="12"/>
      <c r="E82" s="12">
        <f t="shared" si="18"/>
        <v>139</v>
      </c>
      <c r="F82" s="13">
        <f t="shared" si="20"/>
        <v>124</v>
      </c>
      <c r="G82" s="14">
        <f t="shared" si="19"/>
        <v>15</v>
      </c>
      <c r="H82" s="26"/>
    </row>
    <row r="83" spans="1:8" ht="19.5" customHeight="1">
      <c r="A83" s="11" t="s">
        <v>82</v>
      </c>
      <c r="B83" s="12">
        <f>SUM(C83:D83)</f>
        <v>1110</v>
      </c>
      <c r="C83" s="12">
        <v>1110</v>
      </c>
      <c r="D83" s="12"/>
      <c r="E83" s="12">
        <f t="shared" si="18"/>
        <v>83</v>
      </c>
      <c r="F83" s="13">
        <f t="shared" si="20"/>
        <v>74</v>
      </c>
      <c r="G83" s="14">
        <f t="shared" si="19"/>
        <v>9</v>
      </c>
      <c r="H83" s="26"/>
    </row>
    <row r="84" spans="1:8" ht="19.5" customHeight="1">
      <c r="A84" s="11" t="s">
        <v>83</v>
      </c>
      <c r="B84" s="12">
        <f>SUM(C84:D84)</f>
        <v>1073</v>
      </c>
      <c r="C84" s="12">
        <v>1073</v>
      </c>
      <c r="D84" s="12"/>
      <c r="E84" s="12">
        <f t="shared" si="18"/>
        <v>80</v>
      </c>
      <c r="F84" s="13">
        <f t="shared" si="20"/>
        <v>71</v>
      </c>
      <c r="G84" s="14">
        <f t="shared" si="19"/>
        <v>9</v>
      </c>
      <c r="H84" s="26"/>
    </row>
    <row r="85" spans="1:8" ht="19.5" customHeight="1">
      <c r="A85" s="7" t="s">
        <v>84</v>
      </c>
      <c r="B85" s="8">
        <f>SUM(B86:B95)</f>
        <v>22223</v>
      </c>
      <c r="C85" s="8">
        <f>SUM(C86:C95)</f>
        <v>21990</v>
      </c>
      <c r="D85" s="8">
        <f>SUM(D86:D95)</f>
        <v>233</v>
      </c>
      <c r="E85" s="4">
        <f>ROUND(SUM(E86:E95),0)</f>
        <v>1667</v>
      </c>
      <c r="F85" s="9">
        <f>SUM(F86:F95)</f>
        <v>1483</v>
      </c>
      <c r="G85" s="9">
        <f>SUM(G86:G95)</f>
        <v>184</v>
      </c>
      <c r="H85" s="26"/>
    </row>
    <row r="86" spans="1:8" ht="19.5" customHeight="1">
      <c r="A86" s="11" t="s">
        <v>10</v>
      </c>
      <c r="B86" s="12">
        <f aca="true" t="shared" si="21" ref="B86:B95">SUM(C86:D86)</f>
        <v>7878</v>
      </c>
      <c r="C86" s="12">
        <v>7837</v>
      </c>
      <c r="D86" s="12">
        <v>41</v>
      </c>
      <c r="E86" s="12">
        <f aca="true" t="shared" si="22" ref="E86:E95">ROUND(B86*0.15/2,0)</f>
        <v>591</v>
      </c>
      <c r="F86" s="13">
        <f aca="true" t="shared" si="23" ref="F86:F95">ROUND((E86*0.45+E86*0.55*0.8),0)</f>
        <v>526</v>
      </c>
      <c r="G86" s="14">
        <f aca="true" t="shared" si="24" ref="G86:G95">E86-F86</f>
        <v>65</v>
      </c>
      <c r="H86" s="26"/>
    </row>
    <row r="87" spans="1:8" ht="19.5" customHeight="1">
      <c r="A87" s="11" t="s">
        <v>85</v>
      </c>
      <c r="B87" s="12">
        <f t="shared" si="21"/>
        <v>2173</v>
      </c>
      <c r="C87" s="12">
        <v>2173</v>
      </c>
      <c r="D87" s="12"/>
      <c r="E87" s="12">
        <f t="shared" si="22"/>
        <v>163</v>
      </c>
      <c r="F87" s="13">
        <f t="shared" si="23"/>
        <v>145</v>
      </c>
      <c r="G87" s="14">
        <f t="shared" si="24"/>
        <v>18</v>
      </c>
      <c r="H87" s="26"/>
    </row>
    <row r="88" spans="1:8" ht="19.5" customHeight="1">
      <c r="A88" s="11" t="s">
        <v>86</v>
      </c>
      <c r="B88" s="12">
        <f t="shared" si="21"/>
        <v>1689</v>
      </c>
      <c r="C88" s="12">
        <v>1609</v>
      </c>
      <c r="D88" s="12">
        <v>80</v>
      </c>
      <c r="E88" s="12">
        <f t="shared" si="22"/>
        <v>127</v>
      </c>
      <c r="F88" s="13">
        <f t="shared" si="23"/>
        <v>113</v>
      </c>
      <c r="G88" s="14">
        <f t="shared" si="24"/>
        <v>14</v>
      </c>
      <c r="H88" s="26"/>
    </row>
    <row r="89" spans="1:8" ht="19.5" customHeight="1">
      <c r="A89" s="11" t="s">
        <v>87</v>
      </c>
      <c r="B89" s="12">
        <f t="shared" si="21"/>
        <v>960</v>
      </c>
      <c r="C89" s="12">
        <v>848</v>
      </c>
      <c r="D89" s="12">
        <v>112</v>
      </c>
      <c r="E89" s="12">
        <f t="shared" si="22"/>
        <v>72</v>
      </c>
      <c r="F89" s="13">
        <f t="shared" si="23"/>
        <v>64</v>
      </c>
      <c r="G89" s="14">
        <f t="shared" si="24"/>
        <v>8</v>
      </c>
      <c r="H89" s="26"/>
    </row>
    <row r="90" spans="1:8" ht="19.5" customHeight="1">
      <c r="A90" s="11" t="s">
        <v>88</v>
      </c>
      <c r="B90" s="12">
        <f t="shared" si="21"/>
        <v>1482</v>
      </c>
      <c r="C90" s="12">
        <v>1482</v>
      </c>
      <c r="D90" s="12"/>
      <c r="E90" s="12">
        <f t="shared" si="22"/>
        <v>111</v>
      </c>
      <c r="F90" s="13">
        <f t="shared" si="23"/>
        <v>99</v>
      </c>
      <c r="G90" s="14">
        <f t="shared" si="24"/>
        <v>12</v>
      </c>
      <c r="H90" s="26"/>
    </row>
    <row r="91" spans="1:8" ht="19.5" customHeight="1">
      <c r="A91" s="11" t="s">
        <v>89</v>
      </c>
      <c r="B91" s="12">
        <f t="shared" si="21"/>
        <v>1401</v>
      </c>
      <c r="C91" s="12">
        <v>1401</v>
      </c>
      <c r="D91" s="12"/>
      <c r="E91" s="12">
        <f t="shared" si="22"/>
        <v>105</v>
      </c>
      <c r="F91" s="13">
        <f t="shared" si="23"/>
        <v>93</v>
      </c>
      <c r="G91" s="14">
        <f t="shared" si="24"/>
        <v>12</v>
      </c>
      <c r="H91" s="26"/>
    </row>
    <row r="92" spans="1:8" ht="19.5" customHeight="1">
      <c r="A92" s="11" t="s">
        <v>90</v>
      </c>
      <c r="B92" s="12">
        <f t="shared" si="21"/>
        <v>1233</v>
      </c>
      <c r="C92" s="12">
        <v>1233</v>
      </c>
      <c r="D92" s="12"/>
      <c r="E92" s="12">
        <f t="shared" si="22"/>
        <v>92</v>
      </c>
      <c r="F92" s="13">
        <f t="shared" si="23"/>
        <v>82</v>
      </c>
      <c r="G92" s="14">
        <f t="shared" si="24"/>
        <v>10</v>
      </c>
      <c r="H92" s="26"/>
    </row>
    <row r="93" spans="1:8" ht="19.5" customHeight="1">
      <c r="A93" s="11" t="s">
        <v>91</v>
      </c>
      <c r="B93" s="12">
        <f t="shared" si="21"/>
        <v>1174</v>
      </c>
      <c r="C93" s="12">
        <v>1174</v>
      </c>
      <c r="D93" s="12"/>
      <c r="E93" s="12">
        <f t="shared" si="22"/>
        <v>88</v>
      </c>
      <c r="F93" s="13">
        <f t="shared" si="23"/>
        <v>78</v>
      </c>
      <c r="G93" s="14">
        <f t="shared" si="24"/>
        <v>10</v>
      </c>
      <c r="H93" s="26"/>
    </row>
    <row r="94" spans="1:8" ht="19.5" customHeight="1">
      <c r="A94" s="11" t="s">
        <v>92</v>
      </c>
      <c r="B94" s="12">
        <f t="shared" si="21"/>
        <v>2021</v>
      </c>
      <c r="C94" s="12">
        <v>2021</v>
      </c>
      <c r="D94" s="12"/>
      <c r="E94" s="12">
        <f t="shared" si="22"/>
        <v>152</v>
      </c>
      <c r="F94" s="13">
        <f t="shared" si="23"/>
        <v>135</v>
      </c>
      <c r="G94" s="14">
        <f t="shared" si="24"/>
        <v>17</v>
      </c>
      <c r="H94" s="26"/>
    </row>
    <row r="95" spans="1:8" ht="19.5" customHeight="1">
      <c r="A95" s="11" t="s">
        <v>93</v>
      </c>
      <c r="B95" s="12">
        <f t="shared" si="21"/>
        <v>2212</v>
      </c>
      <c r="C95" s="12">
        <v>2212</v>
      </c>
      <c r="D95" s="12"/>
      <c r="E95" s="12">
        <f t="shared" si="22"/>
        <v>166</v>
      </c>
      <c r="F95" s="13">
        <f t="shared" si="23"/>
        <v>148</v>
      </c>
      <c r="G95" s="14">
        <f t="shared" si="24"/>
        <v>18</v>
      </c>
      <c r="H95" s="26"/>
    </row>
  </sheetData>
  <sheetProtection password="CCFB" sheet="1" objects="1" scenarios="1"/>
  <mergeCells count="10">
    <mergeCell ref="G2:G4"/>
    <mergeCell ref="A1:H1"/>
    <mergeCell ref="H2:H4"/>
    <mergeCell ref="B3:B4"/>
    <mergeCell ref="C3:C4"/>
    <mergeCell ref="D3:D4"/>
    <mergeCell ref="A2:A4"/>
    <mergeCell ref="B2:D2"/>
    <mergeCell ref="E2:E4"/>
    <mergeCell ref="F2:F4"/>
  </mergeCells>
  <printOptions/>
  <pageMargins left="0.89" right="0.75" top="0.59" bottom="0.59" header="0.67" footer="0.5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教科文处/林林</dc:creator>
  <cp:keywords/>
  <dc:description/>
  <cp:lastModifiedBy>陶林</cp:lastModifiedBy>
  <cp:lastPrinted>2009-03-26T02:24:49Z</cp:lastPrinted>
  <dcterms:created xsi:type="dcterms:W3CDTF">2008-03-18T07:35:38Z</dcterms:created>
  <dcterms:modified xsi:type="dcterms:W3CDTF">2009-08-13T16:20:57Z</dcterms:modified>
  <cp:category/>
  <cp:version/>
  <cp:contentType/>
  <cp:contentStatus/>
</cp:coreProperties>
</file>